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filterPrivacy="1" defaultThemeVersion="124226"/>
  <xr:revisionPtr revIDLastSave="0" documentId="13_ncr:1_{C330C319-8B19-42C1-B294-B8231E280472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Tablero" sheetId="4" r:id="rId1"/>
    <sheet name="Formato" sheetId="6" r:id="rId2"/>
  </sheets>
  <definedNames>
    <definedName name="_xlnm.Print_Area" localSheetId="0">Tablero!$A:$Q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4" l="1"/>
  <c r="H6" i="4"/>
  <c r="H7" i="4"/>
  <c r="H8" i="4"/>
  <c r="H9" i="4"/>
  <c r="H10" i="4"/>
  <c r="H11" i="4"/>
  <c r="H12" i="4"/>
  <c r="H13" i="4"/>
  <c r="H14" i="4"/>
  <c r="H5" i="4"/>
  <c r="E15" i="4" l="1"/>
  <c r="D106" i="4" l="1"/>
  <c r="D107" i="4"/>
  <c r="D108" i="4"/>
  <c r="D109" i="4"/>
  <c r="D110" i="4"/>
  <c r="D111" i="4"/>
  <c r="D112" i="4"/>
  <c r="D113" i="4"/>
  <c r="D114" i="4"/>
  <c r="D115" i="4"/>
  <c r="D116" i="4"/>
  <c r="D105" i="4"/>
  <c r="G87" i="4"/>
  <c r="G88" i="4"/>
  <c r="G89" i="4"/>
  <c r="G90" i="4"/>
  <c r="G91" i="4"/>
  <c r="G92" i="4"/>
  <c r="G93" i="4"/>
  <c r="G94" i="4"/>
  <c r="G95" i="4"/>
  <c r="G96" i="4"/>
  <c r="G97" i="4"/>
  <c r="G86" i="4"/>
  <c r="C98" i="4"/>
  <c r="D98" i="4"/>
  <c r="B98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62" i="4"/>
  <c r="G77" i="4"/>
  <c r="E77" i="4"/>
  <c r="D77" i="4"/>
  <c r="C77" i="4"/>
  <c r="B77" i="4"/>
  <c r="H54" i="4"/>
  <c r="G54" i="4"/>
  <c r="E54" i="4"/>
  <c r="D54" i="4"/>
  <c r="C54" i="4"/>
  <c r="I53" i="4"/>
  <c r="I45" i="4"/>
  <c r="I46" i="4"/>
  <c r="I47" i="4"/>
  <c r="I48" i="4"/>
  <c r="I49" i="4"/>
  <c r="I50" i="4"/>
  <c r="I51" i="4"/>
  <c r="I52" i="4"/>
  <c r="I44" i="4"/>
  <c r="B54" i="4"/>
  <c r="G117" i="4" l="1"/>
  <c r="I55" i="4"/>
  <c r="I56" i="4" s="1"/>
  <c r="G11" i="6" s="1"/>
  <c r="H78" i="4"/>
  <c r="H79" i="4" s="1"/>
  <c r="G99" i="4"/>
  <c r="G24" i="4"/>
  <c r="G25" i="4"/>
  <c r="G26" i="4"/>
  <c r="G27" i="4"/>
  <c r="G28" i="4"/>
  <c r="G29" i="4"/>
  <c r="G30" i="4"/>
  <c r="G31" i="4"/>
  <c r="G32" i="4"/>
  <c r="G23" i="4"/>
  <c r="E24" i="4"/>
  <c r="E25" i="4"/>
  <c r="E26" i="4"/>
  <c r="E27" i="4"/>
  <c r="E28" i="4"/>
  <c r="E29" i="4"/>
  <c r="E30" i="4"/>
  <c r="E31" i="4"/>
  <c r="E32" i="4"/>
  <c r="E23" i="4"/>
  <c r="B34" i="4"/>
  <c r="C34" i="4"/>
  <c r="C15" i="4"/>
  <c r="D15" i="4"/>
  <c r="G15" i="4"/>
  <c r="B15" i="4"/>
  <c r="C17" i="4"/>
  <c r="H17" i="4" s="1"/>
  <c r="G118" i="4" l="1"/>
  <c r="G14" i="6" s="1"/>
  <c r="F14" i="6"/>
  <c r="G100" i="4"/>
  <c r="G13" i="6" s="1"/>
  <c r="F13" i="6"/>
  <c r="F11" i="6"/>
  <c r="F12" i="6"/>
  <c r="G12" i="6"/>
  <c r="H18" i="4"/>
  <c r="G9" i="6" s="1"/>
  <c r="F9" i="6"/>
  <c r="G34" i="4"/>
  <c r="E33" i="4" s="1"/>
  <c r="G35" i="4"/>
  <c r="G36" i="4" s="1"/>
  <c r="G37" i="4" l="1"/>
  <c r="G10" i="6" s="1"/>
  <c r="G16" i="6" s="1"/>
  <c r="F10" i="6"/>
</calcChain>
</file>

<file path=xl/sharedStrings.xml><?xml version="1.0" encoding="utf-8"?>
<sst xmlns="http://schemas.openxmlformats.org/spreadsheetml/2006/main" count="177" uniqueCount="104">
  <si>
    <t>SECTOR</t>
  </si>
  <si>
    <t>CIP I Y II</t>
  </si>
  <si>
    <t>MTD</t>
  </si>
  <si>
    <t>SHECS</t>
  </si>
  <si>
    <t>MO</t>
  </si>
  <si>
    <t>PD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</si>
  <si>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</si>
  <si>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</si>
  <si>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</si>
  <si>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</si>
  <si>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</si>
  <si>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</si>
  <si>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</si>
  <si>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</si>
  <si>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</si>
  <si>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</si>
  <si>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</si>
  <si>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</si>
  <si>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</si>
  <si>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</si>
  <si>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</si>
  <si>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%CAP</t>
  </si>
  <si>
    <t>Total Sectores</t>
  </si>
  <si>
    <t>SUMAS</t>
  </si>
  <si>
    <t>PORCENTAJE DE CAPACITACIÓN DE MATRIMONIOS DE ÁREA IV DE SECTOR</t>
  </si>
  <si>
    <t>CAPACITADORES</t>
  </si>
  <si>
    <t>ECD</t>
  </si>
  <si>
    <t>PORCENT</t>
  </si>
  <si>
    <t>SIN EQUIPO</t>
  </si>
  <si>
    <t>PROMOTORES</t>
  </si>
  <si>
    <t>Porcentaje total</t>
  </si>
  <si>
    <t>PORCENTAJE DE CAPACITACIÓN DE MATRIMONIOS DE ÁREA IV DE SECTOR
META: 100%</t>
  </si>
  <si>
    <t>SHECZ</t>
  </si>
  <si>
    <t>CAP/CAP</t>
  </si>
  <si>
    <t>PORCENTAJE DE CAPACITACIÓN  EQUIPOS DE CAPACITACIÓN
META: 100%</t>
  </si>
  <si>
    <t>PORCENTAJE DE CAPACITACIÓN  DE PROMOTORES
META: 100%</t>
  </si>
  <si>
    <t>MES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</si>
  <si>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</si>
  <si>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</si>
  <si>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</si>
  <si>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</si>
  <si>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</si>
  <si>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</si>
  <si>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</si>
  <si>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</si>
  <si>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</si>
  <si>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</si>
  <si>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</si>
  <si>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</si>
  <si>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TOTALES</t>
  </si>
  <si>
    <t>%CUMPL</t>
  </si>
  <si>
    <t>REUNIONES
DEL  ECD</t>
  </si>
  <si>
    <t>REGISTROS EN LA BDD</t>
  </si>
  <si>
    <t>VALOR</t>
  </si>
  <si>
    <t>CUMPLIMIENTO DEL DIRECTORIO</t>
  </si>
  <si>
    <t>TABLERO DE INDICADORES DEL MATRIMONIO SECRETARIO DIOCESANO DE ÁREA IV</t>
  </si>
  <si>
    <t>Movimiento Familiar Cristiano</t>
  </si>
  <si>
    <t>Hoja de evaluación</t>
  </si>
  <si>
    <t>Indicadores</t>
  </si>
  <si>
    <t>Fórmula</t>
  </si>
  <si>
    <t>Fuente de información</t>
  </si>
  <si>
    <t>Pond.</t>
  </si>
  <si>
    <t>Resultado</t>
  </si>
  <si>
    <t>Calificación</t>
  </si>
  <si>
    <t xml:space="preserve">Base de Datos Diocesana - Registro de capacitaciones - Formato S-11 </t>
  </si>
  <si>
    <t>SUMA</t>
  </si>
  <si>
    <t>Matrimonio Secretario Diocesano de Área IV</t>
  </si>
  <si>
    <t xml:space="preserve">Nota: Este formato será llenado por el matrimonio Secretario Diocesano de Área IV  y entregado al matrimonio Presidente Diocesano para su revisión y análisis, anexando copia de las fuentes de información utilizadas. </t>
  </si>
  <si>
    <t>Actualización del Directorio de membresía Ciclo Actual.</t>
  </si>
  <si>
    <t>Porcentaje de capacitación de responsables de Área IV de Sector (RA-IV).</t>
  </si>
  <si>
    <t>Meta:  10%</t>
  </si>
  <si>
    <t>Porcentaje de Sectores con Equipo de Capacitación y/o Equipo de Capacitación Diocesano en servicio (alcance).</t>
  </si>
  <si>
    <t>PORCENTAJE DE SECTORES CON EQUIPOS DE CAPACITACIÓN (ALCANCE)</t>
  </si>
  <si>
    <t>PORCENTAJE DE SECTORES CON EQUIPOS DE CAPACITACIÓN 
META: 10%</t>
  </si>
  <si>
    <t>Equivalencia</t>
  </si>
  <si>
    <t>(Número de matrimonios capacitadores / Número de promotores de la Diócesis) x 10</t>
  </si>
  <si>
    <t>Base de Datos Diocesana - Reporte de capacitadores.</t>
  </si>
  <si>
    <t xml:space="preserve">Porcentaje de Capacitación de los Equipos de Capacitación en la diócesis. </t>
  </si>
  <si>
    <t>1.- CAPACITACIÓN DE MATRIMONIOS DE ÁREA IV DE SECTOR</t>
  </si>
  <si>
    <t>2.- EQUIPOS DE CAPACITACIÓN (ALCANCE)</t>
  </si>
  <si>
    <t>3.- CAPACITACIÓN DE  EQUIPOS DE CAPACITACIÓN DE LA DIÓCESIS</t>
  </si>
  <si>
    <t>(Suma de capacitaciones de los matrimonios capacitadores / Número de matrimonios capacitadores por 5) x 100.</t>
  </si>
  <si>
    <t>Base de Datos Diocesana - Reporte de capacitación.</t>
  </si>
  <si>
    <t>4.- CAPACITACIÓN  DE PROMOTORES (zonales y de equipo básico)</t>
  </si>
  <si>
    <t>PORCENTAJE DE CAPACITACIÓN
 PROMOTORES (EB Y Z) POR SECTOR</t>
  </si>
  <si>
    <t>Actas del ECD.</t>
  </si>
  <si>
    <t xml:space="preserve">TOTAL DE MEMBRESÍA 
DE LA DIÓCESIS : </t>
  </si>
  <si>
    <t>Terminado en Oct ó antes = 100; entre Nov y Dic =  80; entre Ene y Feb = 50; entre Mzo y Abr = 25; Depués de Abril = 0</t>
  </si>
  <si>
    <t>Base de Datos Diocesana - Reporte D-01</t>
  </si>
  <si>
    <t>Nombre del Secretario Diocesano de Área IV: _________________________  Ciclo Evaluado: __________________    Diócesis:_____________________________</t>
  </si>
  <si>
    <t>Porcentaje de cumplimiento del programa de capacitación para  promotores Zonales y de equipo Básico .</t>
  </si>
  <si>
    <t>(Suma de cursos programados  para PZ y PEB  en la diócesis  / Número cursos de dicho programa realizados) x 100</t>
  </si>
  <si>
    <t xml:space="preserve"> </t>
  </si>
  <si>
    <t>6.- ACTUALIZACIÓN DEL DIRECTORIO - CICLO ACTUAL</t>
  </si>
  <si>
    <t>5.- ACTAS REGISTRADAS EN LA BDW  PUNTUALMENTE</t>
  </si>
  <si>
    <t>Porcentaje de actas registradas en la BDW puntualmente.</t>
  </si>
  <si>
    <t>(Suma de actas registradas en la BDW puntualmente / Suma de reuniones del ECD) x 100</t>
  </si>
  <si>
    <t>PORCENTAJE DE ACTAS 
REGISTRADAS EN LA BDW PUNTUALMENTE</t>
  </si>
  <si>
    <t>PORCENTAJE DE ACTAS REGISTRADAS PUNTUALMENTE AL ECN
META: 100%</t>
  </si>
  <si>
    <t>ACTAS REGISTRADAS</t>
  </si>
  <si>
    <t>REGISTRADAS PUNTUALMENTE</t>
  </si>
  <si>
    <t>SHEZ</t>
  </si>
  <si>
    <t>(Número capacitaciones de RA-IV  / Número de RA-IV por 6) x 100</t>
  </si>
  <si>
    <t>REGISTROS DEL DIRECTORIO EN LA BDW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</si>
</sst>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F800]dddd\,\ mmmm\ dd\,\ yyyy"/>
    <numFmt numFmtId="165" formatCode="0.0%"/>
    <numFmt numFmtId="166" formatCode="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Arial Narrow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name val="Century Gothic"/>
      <family val="2"/>
    </font>
    <font>
      <b/>
      <sz val="12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8"/>
      <name val="Calibri Light"/>
      <family val="2"/>
    </font>
    <font>
      <sz val="8"/>
      <color theme="1"/>
      <name val="Calibri Light"/>
      <family val="2"/>
    </font>
    <font>
      <sz val="9"/>
      <name val="Calibri Light"/>
      <family val="2"/>
    </font>
    <font>
      <b/>
      <sz val="9"/>
      <name val="Calibri Light"/>
      <family val="2"/>
    </font>
    <font>
      <sz val="10"/>
      <name val="Arial"/>
      <family val="2"/>
    </font>
    <font>
      <sz val="11"/>
      <color theme="1"/>
      <name val="Calibri Light"/>
      <family val="2"/>
    </font>
    <font>
      <sz val="8"/>
      <name val="Arial Narrow"/>
      <family val="2"/>
    </font>
    <font>
      <b/>
      <sz val="11"/>
      <name val="Century Gothic"/>
      <family val="2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Arial Narrow"/>
      <family val="2"/>
    </font>
    <font>
      <sz val="10"/>
      <color theme="1"/>
      <name val="Calibri"/>
      <family val="2"/>
      <scheme val="minor"/>
    </font>
    <font>
      <sz val="10"/>
      <name val="Century Gothic"/>
      <family val="2"/>
    </font>
    <font>
      <b/>
      <sz val="14"/>
      <color theme="1"/>
      <name val="Calibri Light"/>
      <family val="2"/>
    </font>
    <font>
      <sz val="11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6" fillId="0" borderId="0"/>
  </cellStyleXfs>
  <cellXfs count="129">
    <xf numFmtId="0" fontId="0" fillId="0" borderId="0" xfId="0"/>
    <xf numFmtId="0" fontId="3" fillId="0" borderId="0" xfId="0" applyFont="1" applyAlignment="1">
      <alignment horizontal="center" vertical="center"/>
    </xf>
    <xf numFmtId="0" fontId="0" fillId="2" borderId="0" xfId="0" applyFill="1"/>
    <xf numFmtId="0" fontId="3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9" fontId="0" fillId="4" borderId="0" xfId="1" applyFont="1" applyFill="1" applyAlignment="1">
      <alignment horizontal="center"/>
    </xf>
    <xf numFmtId="0" fontId="0" fillId="4" borderId="0" xfId="0" applyFill="1"/>
    <xf numFmtId="9" fontId="3" fillId="4" borderId="0" xfId="1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2" fillId="4" borderId="0" xfId="0" applyFont="1" applyFill="1"/>
    <xf numFmtId="0" fontId="3" fillId="0" borderId="0" xfId="0" applyFont="1" applyAlignment="1">
      <alignment horizontal="right" vertical="center"/>
    </xf>
    <xf numFmtId="0" fontId="0" fillId="2" borderId="0" xfId="0" applyFill="1" applyAlignment="1">
      <alignment vertical="center"/>
    </xf>
    <xf numFmtId="0" fontId="3" fillId="2" borderId="0" xfId="0" applyFont="1" applyFill="1" applyAlignment="1">
      <alignment horizontal="left" vertical="center" wrapText="1"/>
    </xf>
    <xf numFmtId="9" fontId="2" fillId="3" borderId="0" xfId="1" applyFont="1" applyFill="1" applyAlignment="1">
      <alignment horizontal="center" vertical="center"/>
    </xf>
    <xf numFmtId="0" fontId="0" fillId="0" borderId="0" xfId="0" applyAlignment="1"/>
    <xf numFmtId="9" fontId="5" fillId="3" borderId="0" xfId="1" applyFont="1" applyFill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ill="1"/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" fontId="2" fillId="4" borderId="0" xfId="1" applyNumberFormat="1" applyFont="1" applyFill="1" applyAlignment="1">
      <alignment horizontal="center"/>
    </xf>
    <xf numFmtId="9" fontId="2" fillId="4" borderId="0" xfId="1" applyFont="1" applyFill="1" applyAlignment="1">
      <alignment horizontal="center"/>
    </xf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 wrapText="1"/>
    </xf>
    <xf numFmtId="2" fontId="10" fillId="0" borderId="0" xfId="0" applyNumberFormat="1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2" fontId="19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1" fillId="0" borderId="2" xfId="0" applyFont="1" applyFill="1" applyBorder="1" applyAlignment="1">
      <alignment vertical="center" wrapText="1"/>
    </xf>
    <xf numFmtId="0" fontId="18" fillId="0" borderId="2" xfId="0" applyFont="1" applyFill="1" applyBorder="1" applyAlignment="1">
      <alignment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2" fontId="19" fillId="0" borderId="2" xfId="0" applyNumberFormat="1" applyFont="1" applyFill="1" applyBorder="1" applyAlignment="1">
      <alignment horizontal="center" vertical="center" wrapText="1"/>
    </xf>
    <xf numFmtId="1" fontId="19" fillId="0" borderId="2" xfId="1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11" fillId="4" borderId="2" xfId="0" applyFont="1" applyFill="1" applyBorder="1" applyAlignment="1">
      <alignment horizontal="center" vertical="center" wrapText="1"/>
    </xf>
    <xf numFmtId="0" fontId="18" fillId="6" borderId="2" xfId="0" applyFont="1" applyFill="1" applyBorder="1" applyAlignment="1">
      <alignment vertical="center" wrapText="1"/>
    </xf>
    <xf numFmtId="1" fontId="2" fillId="0" borderId="0" xfId="1" applyNumberFormat="1" applyFont="1" applyFill="1" applyAlignment="1">
      <alignment horizontal="center"/>
    </xf>
    <xf numFmtId="2" fontId="2" fillId="3" borderId="0" xfId="1" applyNumberFormat="1" applyFont="1" applyFill="1" applyAlignment="1">
      <alignment horizontal="center"/>
    </xf>
    <xf numFmtId="0" fontId="2" fillId="2" borderId="0" xfId="0" applyFont="1" applyFill="1"/>
    <xf numFmtId="0" fontId="2" fillId="0" borderId="0" xfId="0" applyFont="1"/>
    <xf numFmtId="0" fontId="2" fillId="5" borderId="0" xfId="0" applyFont="1" applyFill="1"/>
    <xf numFmtId="0" fontId="2" fillId="0" borderId="0" xfId="0" applyFont="1" applyFill="1"/>
    <xf numFmtId="0" fontId="2" fillId="3" borderId="0" xfId="0" applyFont="1" applyFill="1"/>
    <xf numFmtId="0" fontId="21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left" vertical="center"/>
    </xf>
    <xf numFmtId="9" fontId="2" fillId="2" borderId="0" xfId="1" applyFont="1" applyFill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165" fontId="3" fillId="2" borderId="0" xfId="1" applyNumberFormat="1" applyFont="1" applyFill="1" applyAlignment="1">
      <alignment horizontal="center"/>
    </xf>
    <xf numFmtId="2" fontId="2" fillId="4" borderId="0" xfId="0" applyNumberFormat="1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9" fontId="23" fillId="4" borderId="0" xfId="1" applyFont="1" applyFill="1" applyAlignment="1">
      <alignment horizontal="center"/>
    </xf>
    <xf numFmtId="10" fontId="2" fillId="3" borderId="0" xfId="1" applyNumberFormat="1" applyFont="1" applyFill="1" applyAlignment="1">
      <alignment horizontal="center"/>
    </xf>
    <xf numFmtId="0" fontId="23" fillId="4" borderId="0" xfId="0" applyFont="1" applyFill="1"/>
    <xf numFmtId="166" fontId="19" fillId="0" borderId="2" xfId="1" applyNumberFormat="1" applyFont="1" applyFill="1" applyBorder="1" applyAlignment="1">
      <alignment horizontal="center" vertical="center" wrapText="1"/>
    </xf>
    <xf numFmtId="2" fontId="2" fillId="4" borderId="0" xfId="1" applyNumberFormat="1" applyFont="1" applyFill="1" applyAlignment="1">
      <alignment horizontal="center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center" vertical="center" wrapText="1"/>
    </xf>
    <xf numFmtId="0" fontId="0" fillId="4" borderId="0" xfId="0" applyFill="1" applyAlignment="1"/>
    <xf numFmtId="0" fontId="3" fillId="4" borderId="0" xfId="0" applyFont="1" applyFill="1" applyAlignment="1">
      <alignment horizontal="center"/>
    </xf>
    <xf numFmtId="0" fontId="3" fillId="4" borderId="0" xfId="0" applyFont="1" applyFill="1" applyAlignment="1">
      <alignment horizontal="right"/>
    </xf>
    <xf numFmtId="0" fontId="2" fillId="4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3" fillId="4" borderId="0" xfId="0" applyFont="1" applyFill="1" applyAlignment="1">
      <alignment horizontal="center"/>
    </xf>
    <xf numFmtId="0" fontId="2" fillId="4" borderId="0" xfId="0" applyFont="1" applyFill="1" applyAlignment="1">
      <alignment horizontal="center" vertical="center"/>
    </xf>
    <xf numFmtId="165" fontId="19" fillId="0" borderId="2" xfId="1" applyNumberFormat="1" applyFont="1" applyFill="1" applyBorder="1" applyAlignment="1">
      <alignment horizontal="center" vertical="center" wrapText="1"/>
    </xf>
    <xf numFmtId="0" fontId="10" fillId="6" borderId="0" xfId="0" applyFont="1" applyFill="1"/>
    <xf numFmtId="0" fontId="16" fillId="0" borderId="0" xfId="0" applyFont="1" applyFill="1" applyAlignment="1">
      <alignment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right"/>
    </xf>
    <xf numFmtId="0" fontId="2" fillId="4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3" fillId="4" borderId="0" xfId="0" applyFont="1" applyFill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2" borderId="0" xfId="0" applyFill="1" applyAlignment="1">
      <alignment horizontal="right"/>
    </xf>
    <xf numFmtId="0" fontId="3" fillId="2" borderId="0" xfId="0" applyFont="1" applyFill="1" applyAlignment="1">
      <alignment horizontal="right" vertical="center"/>
    </xf>
    <xf numFmtId="0" fontId="2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26" fillId="6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right"/>
    </xf>
    <xf numFmtId="0" fontId="2" fillId="4" borderId="0" xfId="0" applyFont="1" applyFill="1" applyAlignment="1">
      <alignment horizontal="right" vertical="center"/>
    </xf>
    <xf numFmtId="0" fontId="7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3" borderId="0" xfId="0" applyFont="1" applyFill="1" applyAlignment="1">
      <alignment horizontal="right" vertical="center"/>
    </xf>
    <xf numFmtId="0" fontId="3" fillId="4" borderId="0" xfId="0" applyFont="1" applyFill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3" borderId="0" xfId="0" applyFont="1" applyFill="1" applyAlignment="1">
      <alignment horizontal="right" vertical="center"/>
    </xf>
    <xf numFmtId="0" fontId="22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2" borderId="0" xfId="0" applyFill="1" applyAlignment="1">
      <alignment horizontal="right"/>
    </xf>
    <xf numFmtId="0" fontId="3" fillId="2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left" wrapText="1"/>
    </xf>
    <xf numFmtId="0" fontId="15" fillId="4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14" fillId="4" borderId="2" xfId="0" applyFont="1" applyFill="1" applyBorder="1" applyAlignment="1">
      <alignment horizontal="center" vertical="center"/>
    </xf>
  </cellXfs>
  <cellStyles count="3">
    <cellStyle name="Normal" xfId="0" builtinId="0"/>
    <cellStyle name="Normal 3" xfId="2" xr:uid="{00000000-0005-0000-0000-000001000000}"/>
    <cellStyle name="Porcentaje" xfId="1" builtinId="5"/>
  </cellStyles>
  <dxfs count="0"/>
  <tableStyles count="0" defaultTableStyle="TableStyleMedium2" defaultPivotStyle="PivotStyleMedium9"/>
  <colors>
    <mruColors>
      <color rgb="FF0096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Tablero!$H$4</c:f>
              <c:strCache>
                <c:ptCount val="1"/>
                <c:pt idx="0">
                  <c:v>%CAP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</c:spPr>
          <c:invertIfNegative val="0"/>
          <c:cat>
            <c:strRef>
              <c:f>Tablero!$A$5:$A$14</c:f>
              <c:strCache>
                <c:ptCount val="10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</c:strCache>
            </c:strRef>
          </c:cat>
          <c:val>
            <c:numRef>
              <c:f>Tablero!$H$5:$H$14</c:f>
              <c:numCache>
                <c:formatCode>0%</c:formatCode>
                <c:ptCount val="10"/>
                <c:pt idx="0">
                  <c:v>1</c:v>
                </c:pt>
                <c:pt idx="1">
                  <c:v>0.83333333333333337</c:v>
                </c:pt>
                <c:pt idx="2">
                  <c:v>1</c:v>
                </c:pt>
                <c:pt idx="3">
                  <c:v>0.66666666666666663</c:v>
                </c:pt>
                <c:pt idx="4">
                  <c:v>0.5</c:v>
                </c:pt>
                <c:pt idx="5">
                  <c:v>0.5</c:v>
                </c:pt>
                <c:pt idx="6">
                  <c:v>0.83333333333333337</c:v>
                </c:pt>
                <c:pt idx="7">
                  <c:v>0.83333333333333337</c:v>
                </c:pt>
                <c:pt idx="8">
                  <c:v>0.83333333333333337</c:v>
                </c:pt>
                <c:pt idx="9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F4-42FC-9607-81EDADE433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1783213456"/>
        <c:axId val="-1783211280"/>
      </c:barChart>
      <c:catAx>
        <c:axId val="-1783213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83211280"/>
        <c:crosses val="autoZero"/>
        <c:auto val="1"/>
        <c:lblAlgn val="ctr"/>
        <c:lblOffset val="100"/>
        <c:noMultiLvlLbl val="0"/>
      </c:catAx>
      <c:valAx>
        <c:axId val="-1783211280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-1783213456"/>
        <c:crosses val="autoZero"/>
        <c:crossBetween val="between"/>
        <c:majorUnit val="0.2"/>
        <c:minorUnit val="0.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Tablero!$E$22</c:f>
              <c:strCache>
                <c:ptCount val="1"/>
                <c:pt idx="0">
                  <c:v>PORCENT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</c:spPr>
          <c:invertIfNegative val="0"/>
          <c:dPt>
            <c:idx val="15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1-0843-4537-876F-6CAB377E927B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Tablero!$A$23:$A$33</c:f>
              <c:strCache>
                <c:ptCount val="11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ECD</c:v>
                </c:pt>
              </c:strCache>
            </c:strRef>
          </c:cat>
          <c:val>
            <c:numRef>
              <c:f>Tablero!$E$23:$E$33</c:f>
              <c:numCache>
                <c:formatCode>0%</c:formatCode>
                <c:ptCount val="11"/>
                <c:pt idx="0">
                  <c:v>0.1</c:v>
                </c:pt>
                <c:pt idx="1">
                  <c:v>6.4516129032258063E-2</c:v>
                </c:pt>
                <c:pt idx="2">
                  <c:v>8.3333333333333329E-2</c:v>
                </c:pt>
                <c:pt idx="3">
                  <c:v>5.8823529411764705E-2</c:v>
                </c:pt>
                <c:pt idx="4">
                  <c:v>7.1428571428571425E-2</c:v>
                </c:pt>
                <c:pt idx="5">
                  <c:v>0.04</c:v>
                </c:pt>
                <c:pt idx="6">
                  <c:v>8.6956521739130432E-2</c:v>
                </c:pt>
                <c:pt idx="7">
                  <c:v>5.4794520547945202E-2</c:v>
                </c:pt>
                <c:pt idx="8">
                  <c:v>4.1666666666666664E-2</c:v>
                </c:pt>
                <c:pt idx="9">
                  <c:v>0</c:v>
                </c:pt>
                <c:pt idx="10">
                  <c:v>9.5238095238095233E-2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43-4537-876F-6CAB377E92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1576520720"/>
        <c:axId val="-1576518000"/>
      </c:barChart>
      <c:catAx>
        <c:axId val="-1576520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576518000"/>
        <c:crosses val="autoZero"/>
        <c:auto val="1"/>
        <c:lblAlgn val="ctr"/>
        <c:lblOffset val="100"/>
        <c:noMultiLvlLbl val="0"/>
      </c:catAx>
      <c:valAx>
        <c:axId val="-157651800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-1576520720"/>
        <c:crosses val="autoZero"/>
        <c:crossBetween val="between"/>
        <c:majorUnit val="5.000000000000001E-2"/>
        <c:minorUnit val="5.000000000000001E-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Tablero!$B$43</c:f>
              <c:strCache>
                <c:ptCount val="1"/>
                <c:pt idx="0">
                  <c:v>CAPACITADORES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Tablero!$A$44:$A$53</c:f>
              <c:strCache>
                <c:ptCount val="10"/>
                <c:pt idx="0">
                  <c:v>I</c:v>
                </c:pt>
                <c:pt idx="1">
                  <c:v>III</c:v>
                </c:pt>
                <c:pt idx="2">
                  <c:v>V</c:v>
                </c:pt>
                <c:pt idx="3">
                  <c:v>VII</c:v>
                </c:pt>
                <c:pt idx="4">
                  <c:v>VIII</c:v>
                </c:pt>
                <c:pt idx="5">
                  <c:v>X</c:v>
                </c:pt>
                <c:pt idx="6">
                  <c:v>XI</c:v>
                </c:pt>
                <c:pt idx="7">
                  <c:v>XIII</c:v>
                </c:pt>
                <c:pt idx="8">
                  <c:v>XV</c:v>
                </c:pt>
                <c:pt idx="9">
                  <c:v>ECD</c:v>
                </c:pt>
              </c:strCache>
            </c:strRef>
          </c:cat>
          <c:val>
            <c:numRef>
              <c:f>Tablero!$B$44:$B$53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8</c:v>
                </c:pt>
                <c:pt idx="3">
                  <c:v>4</c:v>
                </c:pt>
                <c:pt idx="4">
                  <c:v>5</c:v>
                </c:pt>
                <c:pt idx="5">
                  <c:v>1</c:v>
                </c:pt>
                <c:pt idx="6">
                  <c:v>4</c:v>
                </c:pt>
                <c:pt idx="7">
                  <c:v>1</c:v>
                </c:pt>
                <c:pt idx="8">
                  <c:v>1</c:v>
                </c:pt>
                <c:pt idx="9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59-4DB0-9FE6-89C201943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1576528880"/>
        <c:axId val="-1576516912"/>
      </c:barChart>
      <c:lineChart>
        <c:grouping val="standard"/>
        <c:varyColors val="0"/>
        <c:ser>
          <c:idx val="1"/>
          <c:order val="1"/>
          <c:tx>
            <c:strRef>
              <c:f>Tablero!$I$43</c:f>
              <c:strCache>
                <c:ptCount val="1"/>
                <c:pt idx="0">
                  <c:v>%CAP</c:v>
                </c:pt>
              </c:strCache>
            </c:strRef>
          </c:tx>
          <c:marker>
            <c:spPr>
              <a:solidFill>
                <a:srgbClr val="FF0000"/>
              </a:solidFill>
            </c:spPr>
          </c:marker>
          <c:cat>
            <c:strRef>
              <c:f>Tablero!$A$44:$A$53</c:f>
              <c:strCache>
                <c:ptCount val="10"/>
                <c:pt idx="0">
                  <c:v>I</c:v>
                </c:pt>
                <c:pt idx="1">
                  <c:v>III</c:v>
                </c:pt>
                <c:pt idx="2">
                  <c:v>V</c:v>
                </c:pt>
                <c:pt idx="3">
                  <c:v>VII</c:v>
                </c:pt>
                <c:pt idx="4">
                  <c:v>VIII</c:v>
                </c:pt>
                <c:pt idx="5">
                  <c:v>X</c:v>
                </c:pt>
                <c:pt idx="6">
                  <c:v>XI</c:v>
                </c:pt>
                <c:pt idx="7">
                  <c:v>XIII</c:v>
                </c:pt>
                <c:pt idx="8">
                  <c:v>XV</c:v>
                </c:pt>
                <c:pt idx="9">
                  <c:v>ECD</c:v>
                </c:pt>
              </c:strCache>
            </c:strRef>
          </c:cat>
          <c:val>
            <c:numRef>
              <c:f>Tablero!$I$44:$I$53</c:f>
              <c:numCache>
                <c:formatCode>0%</c:formatCode>
                <c:ptCount val="10"/>
                <c:pt idx="0">
                  <c:v>1</c:v>
                </c:pt>
                <c:pt idx="1">
                  <c:v>0.8</c:v>
                </c:pt>
                <c:pt idx="2">
                  <c:v>0.9</c:v>
                </c:pt>
                <c:pt idx="3">
                  <c:v>0.25</c:v>
                </c:pt>
                <c:pt idx="4">
                  <c:v>0.64</c:v>
                </c:pt>
                <c:pt idx="5">
                  <c:v>0.4</c:v>
                </c:pt>
                <c:pt idx="6">
                  <c:v>1</c:v>
                </c:pt>
                <c:pt idx="7">
                  <c:v>1</c:v>
                </c:pt>
                <c:pt idx="8">
                  <c:v>0.8</c:v>
                </c:pt>
                <c:pt idx="9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59-4DB0-9FE6-89C201943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76516368"/>
        <c:axId val="-1576519088"/>
      </c:lineChart>
      <c:catAx>
        <c:axId val="-1576528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576516912"/>
        <c:crosses val="autoZero"/>
        <c:auto val="1"/>
        <c:lblAlgn val="ctr"/>
        <c:lblOffset val="100"/>
        <c:noMultiLvlLbl val="0"/>
      </c:catAx>
      <c:valAx>
        <c:axId val="-1576516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576528880"/>
        <c:crosses val="autoZero"/>
        <c:crossBetween val="between"/>
      </c:valAx>
      <c:valAx>
        <c:axId val="-1576519088"/>
        <c:scaling>
          <c:orientation val="minMax"/>
          <c:max val="1"/>
          <c:min val="0"/>
        </c:scaling>
        <c:delete val="0"/>
        <c:axPos val="r"/>
        <c:numFmt formatCode="0%" sourceLinked="1"/>
        <c:majorTickMark val="out"/>
        <c:minorTickMark val="none"/>
        <c:tickLblPos val="nextTo"/>
        <c:crossAx val="-1576516368"/>
        <c:crosses val="max"/>
        <c:crossBetween val="between"/>
        <c:majorUnit val="0.2"/>
        <c:minorUnit val="0.2"/>
      </c:valAx>
      <c:catAx>
        <c:axId val="-15765163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576519088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Tablero!$B$61</c:f>
              <c:strCache>
                <c:ptCount val="1"/>
                <c:pt idx="0">
                  <c:v>PROMOTORES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Tablero!$A$62:$A$76</c:f>
              <c:strCache>
                <c:ptCount val="15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</c:strCache>
            </c:strRef>
          </c:cat>
          <c:val>
            <c:numRef>
              <c:f>Tablero!$B$62:$B$76</c:f>
              <c:numCache>
                <c:formatCode>General</c:formatCode>
                <c:ptCount val="15"/>
                <c:pt idx="0">
                  <c:v>20</c:v>
                </c:pt>
                <c:pt idx="1">
                  <c:v>62</c:v>
                </c:pt>
                <c:pt idx="2">
                  <c:v>12</c:v>
                </c:pt>
                <c:pt idx="3">
                  <c:v>34</c:v>
                </c:pt>
                <c:pt idx="4">
                  <c:v>84</c:v>
                </c:pt>
                <c:pt idx="5">
                  <c:v>25</c:v>
                </c:pt>
                <c:pt idx="6">
                  <c:v>46</c:v>
                </c:pt>
                <c:pt idx="7">
                  <c:v>73</c:v>
                </c:pt>
                <c:pt idx="8">
                  <c:v>24</c:v>
                </c:pt>
                <c:pt idx="9">
                  <c:v>16</c:v>
                </c:pt>
                <c:pt idx="10">
                  <c:v>76</c:v>
                </c:pt>
                <c:pt idx="11">
                  <c:v>22</c:v>
                </c:pt>
                <c:pt idx="12">
                  <c:v>12</c:v>
                </c:pt>
                <c:pt idx="13">
                  <c:v>45</c:v>
                </c:pt>
                <c:pt idx="14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A2-4F68-B0AE-CB9B639B3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1576523440"/>
        <c:axId val="-1576522352"/>
      </c:barChart>
      <c:lineChart>
        <c:grouping val="standard"/>
        <c:varyColors val="0"/>
        <c:ser>
          <c:idx val="1"/>
          <c:order val="1"/>
          <c:tx>
            <c:strRef>
              <c:f>Tablero!#REF!</c:f>
              <c:strCache>
                <c:ptCount val="1"/>
                <c:pt idx="0">
                  <c:v>#REF!</c:v>
                </c:pt>
              </c:strCache>
            </c:strRef>
          </c:tx>
          <c:marker>
            <c:spPr>
              <a:solidFill>
                <a:srgbClr val="FF0000"/>
              </a:solidFill>
            </c:spPr>
          </c:marker>
          <c:cat>
            <c:strRef>
              <c:f>Tablero!$A$62:$A$76</c:f>
              <c:strCache>
                <c:ptCount val="15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</c:strCache>
            </c:strRef>
          </c:cat>
          <c:val>
            <c:numRef>
              <c:f>Tablero!$H$62:$H$76</c:f>
              <c:numCache>
                <c:formatCode>0%</c:formatCode>
                <c:ptCount val="15"/>
                <c:pt idx="0">
                  <c:v>0.65</c:v>
                </c:pt>
                <c:pt idx="1">
                  <c:v>0.75403225806451613</c:v>
                </c:pt>
                <c:pt idx="2">
                  <c:v>0.58333333333333337</c:v>
                </c:pt>
                <c:pt idx="3">
                  <c:v>0.61029411764705888</c:v>
                </c:pt>
                <c:pt idx="4">
                  <c:v>0.77976190476190477</c:v>
                </c:pt>
                <c:pt idx="5">
                  <c:v>1</c:v>
                </c:pt>
                <c:pt idx="6">
                  <c:v>0.56521739130434778</c:v>
                </c:pt>
                <c:pt idx="7">
                  <c:v>0.62671232876712324</c:v>
                </c:pt>
                <c:pt idx="8">
                  <c:v>0.92708333333333337</c:v>
                </c:pt>
                <c:pt idx="9">
                  <c:v>1</c:v>
                </c:pt>
                <c:pt idx="10">
                  <c:v>0.76973684210526316</c:v>
                </c:pt>
                <c:pt idx="11">
                  <c:v>0.69318181818181823</c:v>
                </c:pt>
                <c:pt idx="12">
                  <c:v>0.41666666666666669</c:v>
                </c:pt>
                <c:pt idx="13">
                  <c:v>0.22777777777777777</c:v>
                </c:pt>
                <c:pt idx="14">
                  <c:v>0.875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A2-4F68-B0AE-CB9B639B3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76520176"/>
        <c:axId val="-1576519632"/>
      </c:lineChart>
      <c:catAx>
        <c:axId val="-1576523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576522352"/>
        <c:crosses val="autoZero"/>
        <c:auto val="1"/>
        <c:lblAlgn val="ctr"/>
        <c:lblOffset val="100"/>
        <c:noMultiLvlLbl val="0"/>
      </c:catAx>
      <c:valAx>
        <c:axId val="-1576522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576523440"/>
        <c:crosses val="autoZero"/>
        <c:crossBetween val="between"/>
      </c:valAx>
      <c:valAx>
        <c:axId val="-1576519632"/>
        <c:scaling>
          <c:orientation val="minMax"/>
          <c:max val="1"/>
          <c:min val="0"/>
        </c:scaling>
        <c:delete val="0"/>
        <c:axPos val="r"/>
        <c:numFmt formatCode="0%" sourceLinked="1"/>
        <c:majorTickMark val="out"/>
        <c:minorTickMark val="none"/>
        <c:tickLblPos val="nextTo"/>
        <c:crossAx val="-1576520176"/>
        <c:crosses val="max"/>
        <c:crossBetween val="between"/>
        <c:majorUnit val="0.2"/>
        <c:minorUnit val="0.2"/>
      </c:valAx>
      <c:catAx>
        <c:axId val="-15765201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576519632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Tablero!$G$85</c:f>
              <c:strCache>
                <c:ptCount val="1"/>
                <c:pt idx="0">
                  <c:v>%CUMPL</c:v>
                </c:pt>
              </c:strCache>
            </c:strRef>
          </c:tx>
          <c:spPr>
            <a:ln w="38100">
              <a:solidFill>
                <a:schemeClr val="accent4">
                  <a:lumMod val="50000"/>
                </a:schemeClr>
              </a:solidFill>
            </a:ln>
          </c:spPr>
          <c:marker>
            <c:spPr>
              <a:ln>
                <a:solidFill>
                  <a:schemeClr val="accent4">
                    <a:lumMod val="50000"/>
                  </a:schemeClr>
                </a:solidFill>
              </a:ln>
            </c:spPr>
          </c:marker>
          <c:cat>
            <c:strRef>
              <c:f>Tablero!$A$86:$A$97</c:f>
              <c:strCache>
                <c:ptCount val="12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  <c:pt idx="3">
                  <c:v>NOV</c:v>
                </c:pt>
                <c:pt idx="4">
                  <c:v>DIC</c:v>
                </c:pt>
                <c:pt idx="5">
                  <c:v>ENE</c:v>
                </c:pt>
                <c:pt idx="6">
                  <c:v>FEB</c:v>
                </c:pt>
                <c:pt idx="7">
                  <c:v>MAR</c:v>
                </c:pt>
                <c:pt idx="8">
                  <c:v>ABR</c:v>
                </c:pt>
                <c:pt idx="9">
                  <c:v>MAY</c:v>
                </c:pt>
                <c:pt idx="10">
                  <c:v>JUN</c:v>
                </c:pt>
                <c:pt idx="11">
                  <c:v>JUL</c:v>
                </c:pt>
              </c:strCache>
            </c:strRef>
          </c:cat>
          <c:val>
            <c:numRef>
              <c:f>Tablero!$G$86:$G$97</c:f>
              <c:numCache>
                <c:formatCode>0%</c:formatCode>
                <c:ptCount val="12"/>
                <c:pt idx="0">
                  <c:v>1</c:v>
                </c:pt>
                <c:pt idx="1">
                  <c:v>0.75</c:v>
                </c:pt>
                <c:pt idx="2">
                  <c:v>0.5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D3-42F3-B473-DADAC2A68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76515280"/>
        <c:axId val="-1576526160"/>
      </c:lineChart>
      <c:catAx>
        <c:axId val="-1576515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576526160"/>
        <c:crosses val="autoZero"/>
        <c:auto val="1"/>
        <c:lblAlgn val="ctr"/>
        <c:lblOffset val="100"/>
        <c:noMultiLvlLbl val="0"/>
      </c:catAx>
      <c:valAx>
        <c:axId val="-1576526160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-1576515280"/>
        <c:crosses val="autoZero"/>
        <c:crossBetween val="between"/>
        <c:majorUnit val="0.2"/>
        <c:minorUnit val="4.0000000000000008E-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hart>
    <c:autoTitleDeleted val="1"/>
    <c:plotArea>
      <c:layout/>
      <c:areaChart>
        <c:grouping val="standard"/>
        <c:varyColors val="0"/>
        <c:ser>
          <c:idx val="0"/>
          <c:order val="0"/>
          <c:tx>
            <c:strRef>
              <c:f>Tablero!$D$104</c:f>
              <c:strCache>
                <c:ptCount val="1"/>
                <c:pt idx="0">
                  <c:v>%CUMPL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cat>
            <c:strRef>
              <c:f>Tablero!$A$105:$A$116</c:f>
              <c:strCache>
                <c:ptCount val="12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  <c:pt idx="3">
                  <c:v>NOV</c:v>
                </c:pt>
                <c:pt idx="4">
                  <c:v>DIC</c:v>
                </c:pt>
                <c:pt idx="5">
                  <c:v>ENE</c:v>
                </c:pt>
                <c:pt idx="6">
                  <c:v>FEB</c:v>
                </c:pt>
                <c:pt idx="7">
                  <c:v>MAR</c:v>
                </c:pt>
                <c:pt idx="8">
                  <c:v>ABR</c:v>
                </c:pt>
                <c:pt idx="9">
                  <c:v>MAY</c:v>
                </c:pt>
                <c:pt idx="10">
                  <c:v>JUN</c:v>
                </c:pt>
                <c:pt idx="11">
                  <c:v>JUL</c:v>
                </c:pt>
              </c:strCache>
            </c:strRef>
          </c:cat>
          <c:val>
            <c:numRef>
              <c:f>Tablero!$D$105:$D$116</c:f>
              <c:numCache>
                <c:formatCode>0%</c:formatCode>
                <c:ptCount val="12"/>
                <c:pt idx="0">
                  <c:v>0.2</c:v>
                </c:pt>
                <c:pt idx="1">
                  <c:v>0.3</c:v>
                </c:pt>
                <c:pt idx="2">
                  <c:v>0.4</c:v>
                </c:pt>
                <c:pt idx="3">
                  <c:v>0.5</c:v>
                </c:pt>
                <c:pt idx="4">
                  <c:v>0.8</c:v>
                </c:pt>
                <c:pt idx="5">
                  <c:v>0.8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B5-4213-BB90-76BA239F95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76513648"/>
        <c:axId val="-1576522896"/>
      </c:areaChart>
      <c:catAx>
        <c:axId val="-1576513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576522896"/>
        <c:crosses val="autoZero"/>
        <c:auto val="1"/>
        <c:lblAlgn val="ctr"/>
        <c:lblOffset val="100"/>
        <c:noMultiLvlLbl val="0"/>
      </c:catAx>
      <c:valAx>
        <c:axId val="-1576522896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-1576513648"/>
        <c:crosses val="autoZero"/>
        <c:crossBetween val="midCat"/>
        <c:majorUnit val="0.2"/>
        <c:minorUnit val="0.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251113</xdr:colOff>
      <xdr:row>3</xdr:row>
      <xdr:rowOff>38099</xdr:rowOff>
    </xdr:from>
    <xdr:to>
      <xdr:col>16</xdr:col>
      <xdr:colOff>718704</xdr:colOff>
      <xdr:row>17</xdr:row>
      <xdr:rowOff>181841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235033</xdr:colOff>
      <xdr:row>20</xdr:row>
      <xdr:rowOff>463139</xdr:rowOff>
    </xdr:from>
    <xdr:to>
      <xdr:col>17</xdr:col>
      <xdr:colOff>574222</xdr:colOff>
      <xdr:row>32</xdr:row>
      <xdr:rowOff>180264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209550</xdr:colOff>
      <xdr:row>41</xdr:row>
      <xdr:rowOff>28575</xdr:rowOff>
    </xdr:from>
    <xdr:to>
      <xdr:col>16</xdr:col>
      <xdr:colOff>581025</xdr:colOff>
      <xdr:row>55</xdr:row>
      <xdr:rowOff>261937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409574</xdr:colOff>
      <xdr:row>60</xdr:row>
      <xdr:rowOff>9525</xdr:rowOff>
    </xdr:from>
    <xdr:to>
      <xdr:col>16</xdr:col>
      <xdr:colOff>590549</xdr:colOff>
      <xdr:row>79</xdr:row>
      <xdr:rowOff>28575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134938</xdr:colOff>
      <xdr:row>83</xdr:row>
      <xdr:rowOff>39688</xdr:rowOff>
    </xdr:from>
    <xdr:to>
      <xdr:col>15</xdr:col>
      <xdr:colOff>723900</xdr:colOff>
      <xdr:row>99</xdr:row>
      <xdr:rowOff>198438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55562</xdr:colOff>
      <xdr:row>103</xdr:row>
      <xdr:rowOff>42862</xdr:rowOff>
    </xdr:from>
    <xdr:to>
      <xdr:col>15</xdr:col>
      <xdr:colOff>738188</xdr:colOff>
      <xdr:row>115</xdr:row>
      <xdr:rowOff>200025</xdr:rowOff>
    </xdr:to>
    <xdr:graphicFrame macro="">
      <xdr:nvGraphicFramePr>
        <xdr:cNvPr id="8" name="7 Gráfic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0</xdr:col>
      <xdr:colOff>206376</xdr:colOff>
      <xdr:row>0</xdr:row>
      <xdr:rowOff>127001</xdr:rowOff>
    </xdr:from>
    <xdr:to>
      <xdr:col>1</xdr:col>
      <xdr:colOff>229804</xdr:colOff>
      <xdr:row>1</xdr:row>
      <xdr:rowOff>1</xdr:rowOff>
    </xdr:to>
    <xdr:pic>
      <xdr:nvPicPr>
        <xdr:cNvPr id="9" name="8 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6376" y="127001"/>
          <a:ext cx="785428" cy="1301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101587</xdr:colOff>
      <xdr:row>0</xdr:row>
      <xdr:rowOff>181174</xdr:rowOff>
    </xdr:from>
    <xdr:to>
      <xdr:col>1</xdr:col>
      <xdr:colOff>201507</xdr:colOff>
      <xdr:row>4</xdr:row>
      <xdr:rowOff>127818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587" y="181174"/>
          <a:ext cx="415694" cy="6869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22"/>
  <sheetViews>
    <sheetView tabSelected="1" zoomScale="70" zoomScaleNormal="70" workbookViewId="0">
      <selection activeCell="A104" sqref="A104"/>
    </sheetView>
  </sheetViews>
  <sheetFormatPr baseColWidth="10" defaultRowHeight="15" x14ac:dyDescent="0.25"/>
  <cols>
    <col min="1" max="1" width="11.42578125" customWidth="1"/>
    <col min="2" max="2" width="15.85546875" style="1" customWidth="1"/>
    <col min="3" max="3" width="12.42578125" style="1" customWidth="1"/>
    <col min="4" max="4" width="8.7109375" style="1" customWidth="1"/>
    <col min="5" max="5" width="9.85546875" style="1" customWidth="1"/>
    <col min="6" max="6" width="9.85546875" style="96" customWidth="1"/>
    <col min="7" max="7" width="10.7109375" style="1" customWidth="1"/>
  </cols>
  <sheetData>
    <row r="1" spans="1:17" s="23" customFormat="1" ht="112.5" customHeight="1" x14ac:dyDescent="0.25">
      <c r="A1" s="110" t="s">
        <v>55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</row>
    <row r="2" spans="1:17" ht="37.5" customHeight="1" x14ac:dyDescent="0.25">
      <c r="A2" s="113" t="s">
        <v>78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</row>
    <row r="3" spans="1:17" ht="45" customHeight="1" x14ac:dyDescent="0.25">
      <c r="A3" s="7" t="s">
        <v>24</v>
      </c>
      <c r="J3" s="114" t="s">
        <v>31</v>
      </c>
      <c r="K3" s="114"/>
      <c r="L3" s="114"/>
      <c r="M3" s="114"/>
      <c r="N3" s="114"/>
      <c r="O3" s="114"/>
      <c r="P3" s="114"/>
    </row>
    <row r="4" spans="1:17" x14ac:dyDescent="0.25">
      <c r="A4" s="2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90" t="s">
        <v>101</v>
      </c>
      <c r="G4" s="3" t="s">
        <v>5</v>
      </c>
      <c r="H4" s="5" t="s">
        <v>21</v>
      </c>
    </row>
    <row r="5" spans="1:17" x14ac:dyDescent="0.25">
      <c r="A5" t="s">
        <v>6</v>
      </c>
      <c r="B5" s="1">
        <v>1</v>
      </c>
      <c r="C5" s="1">
        <v>1</v>
      </c>
      <c r="D5" s="1">
        <v>1</v>
      </c>
      <c r="E5" s="1">
        <v>1</v>
      </c>
      <c r="F5" s="96">
        <v>1</v>
      </c>
      <c r="G5" s="1">
        <v>1</v>
      </c>
      <c r="H5" s="8">
        <f>SUM(B5:G5)/6</f>
        <v>1</v>
      </c>
    </row>
    <row r="6" spans="1:17" x14ac:dyDescent="0.25">
      <c r="A6" t="s">
        <v>7</v>
      </c>
      <c r="B6" s="1">
        <v>1</v>
      </c>
      <c r="C6" s="1">
        <v>1</v>
      </c>
      <c r="D6" s="1">
        <v>1</v>
      </c>
      <c r="E6" s="1">
        <v>1</v>
      </c>
      <c r="F6" s="96">
        <v>0</v>
      </c>
      <c r="G6" s="1">
        <v>1</v>
      </c>
      <c r="H6" s="8">
        <f t="shared" ref="H6:H14" si="0">SUM(B6:G6)/6</f>
        <v>0.83333333333333337</v>
      </c>
    </row>
    <row r="7" spans="1:17" x14ac:dyDescent="0.25">
      <c r="A7" t="s">
        <v>8</v>
      </c>
      <c r="B7" s="1">
        <v>1</v>
      </c>
      <c r="C7" s="1">
        <v>1</v>
      </c>
      <c r="D7" s="1">
        <v>1</v>
      </c>
      <c r="E7" s="1">
        <v>1</v>
      </c>
      <c r="F7" s="96">
        <v>1</v>
      </c>
      <c r="G7" s="1">
        <v>1</v>
      </c>
      <c r="H7" s="8">
        <f t="shared" si="0"/>
        <v>1</v>
      </c>
    </row>
    <row r="8" spans="1:17" x14ac:dyDescent="0.25">
      <c r="A8" t="s">
        <v>9</v>
      </c>
      <c r="B8" s="1">
        <v>1</v>
      </c>
      <c r="C8" s="1">
        <v>0</v>
      </c>
      <c r="D8" s="1">
        <v>1</v>
      </c>
      <c r="E8" s="1">
        <v>1</v>
      </c>
      <c r="F8" s="96">
        <v>0</v>
      </c>
      <c r="G8" s="1">
        <v>1</v>
      </c>
      <c r="H8" s="8">
        <f t="shared" si="0"/>
        <v>0.66666666666666663</v>
      </c>
    </row>
    <row r="9" spans="1:17" x14ac:dyDescent="0.25">
      <c r="A9" t="s">
        <v>10</v>
      </c>
      <c r="B9" s="1">
        <v>0</v>
      </c>
      <c r="C9" s="1">
        <v>1</v>
      </c>
      <c r="D9" s="1">
        <v>0</v>
      </c>
      <c r="E9" s="1">
        <v>1</v>
      </c>
      <c r="F9" s="96">
        <v>0</v>
      </c>
      <c r="G9" s="1">
        <v>1</v>
      </c>
      <c r="H9" s="8">
        <f t="shared" si="0"/>
        <v>0.5</v>
      </c>
    </row>
    <row r="10" spans="1:17" x14ac:dyDescent="0.25">
      <c r="A10" t="s">
        <v>11</v>
      </c>
      <c r="B10" s="1">
        <v>1</v>
      </c>
      <c r="C10" s="1">
        <v>0</v>
      </c>
      <c r="D10" s="1">
        <v>0</v>
      </c>
      <c r="E10" s="1">
        <v>1</v>
      </c>
      <c r="F10" s="96">
        <v>1</v>
      </c>
      <c r="G10" s="1">
        <v>0</v>
      </c>
      <c r="H10" s="8">
        <f t="shared" si="0"/>
        <v>0.5</v>
      </c>
    </row>
    <row r="11" spans="1:17" x14ac:dyDescent="0.25">
      <c r="A11" t="s">
        <v>12</v>
      </c>
      <c r="B11" s="1">
        <v>1</v>
      </c>
      <c r="C11" s="1">
        <v>1</v>
      </c>
      <c r="D11" s="1">
        <v>1</v>
      </c>
      <c r="E11" s="1">
        <v>1</v>
      </c>
      <c r="F11" s="96">
        <v>0</v>
      </c>
      <c r="G11" s="1">
        <v>1</v>
      </c>
      <c r="H11" s="8">
        <f t="shared" si="0"/>
        <v>0.83333333333333337</v>
      </c>
    </row>
    <row r="12" spans="1:17" x14ac:dyDescent="0.25">
      <c r="A12" t="s">
        <v>13</v>
      </c>
      <c r="B12" s="1">
        <v>1</v>
      </c>
      <c r="C12" s="1">
        <v>1</v>
      </c>
      <c r="D12" s="1">
        <v>1</v>
      </c>
      <c r="E12" s="1">
        <v>1</v>
      </c>
      <c r="F12" s="96">
        <v>1</v>
      </c>
      <c r="G12" s="1">
        <v>0</v>
      </c>
      <c r="H12" s="8">
        <f t="shared" si="0"/>
        <v>0.83333333333333337</v>
      </c>
    </row>
    <row r="13" spans="1:17" x14ac:dyDescent="0.25">
      <c r="A13" t="s">
        <v>14</v>
      </c>
      <c r="B13" s="1">
        <v>1</v>
      </c>
      <c r="C13" s="1">
        <v>1</v>
      </c>
      <c r="D13" s="1">
        <v>1</v>
      </c>
      <c r="E13" s="1">
        <v>1</v>
      </c>
      <c r="F13" s="96">
        <v>0</v>
      </c>
      <c r="G13" s="1">
        <v>1</v>
      </c>
      <c r="H13" s="8">
        <f t="shared" si="0"/>
        <v>0.83333333333333337</v>
      </c>
    </row>
    <row r="14" spans="1:17" x14ac:dyDescent="0.25">
      <c r="A14" t="s">
        <v>15</v>
      </c>
      <c r="B14" s="1">
        <v>1</v>
      </c>
      <c r="C14" s="1">
        <v>1</v>
      </c>
      <c r="D14" s="1">
        <v>0</v>
      </c>
      <c r="E14" s="1">
        <v>0</v>
      </c>
      <c r="F14" s="96">
        <v>1</v>
      </c>
      <c r="G14" s="1">
        <v>0</v>
      </c>
      <c r="H14" s="8">
        <f t="shared" si="0"/>
        <v>0.5</v>
      </c>
    </row>
    <row r="15" spans="1:17" x14ac:dyDescent="0.25">
      <c r="A15" s="14" t="s">
        <v>23</v>
      </c>
      <c r="B15" s="4">
        <f t="shared" ref="B15:G15" si="1">SUM(B5:B14)</f>
        <v>9</v>
      </c>
      <c r="C15" s="4">
        <f t="shared" si="1"/>
        <v>8</v>
      </c>
      <c r="D15" s="4">
        <f t="shared" si="1"/>
        <v>7</v>
      </c>
      <c r="E15" s="4">
        <f t="shared" si="1"/>
        <v>9</v>
      </c>
      <c r="F15" s="4">
        <f t="shared" si="1"/>
        <v>5</v>
      </c>
      <c r="G15" s="4">
        <f t="shared" si="1"/>
        <v>7</v>
      </c>
      <c r="H15" s="9"/>
    </row>
    <row r="16" spans="1:17" ht="6" customHeight="1" x14ac:dyDescent="0.25"/>
    <row r="17" spans="1:17" x14ac:dyDescent="0.25">
      <c r="A17" s="107" t="s">
        <v>22</v>
      </c>
      <c r="B17" s="107"/>
      <c r="C17" s="27">
        <f>COUNTA(A5:A14)</f>
        <v>10</v>
      </c>
      <c r="D17" s="11"/>
      <c r="E17" s="116" t="s">
        <v>62</v>
      </c>
      <c r="F17" s="116"/>
      <c r="G17" s="116"/>
      <c r="H17" s="28">
        <f>SUM(B5:G14)/6/C17</f>
        <v>0.75</v>
      </c>
    </row>
    <row r="18" spans="1:17" x14ac:dyDescent="0.25">
      <c r="A18" s="12"/>
      <c r="B18" s="12"/>
      <c r="C18" s="54"/>
      <c r="D18" s="12"/>
      <c r="E18" s="118" t="s">
        <v>63</v>
      </c>
      <c r="F18" s="118"/>
      <c r="G18" s="118"/>
      <c r="H18" s="55">
        <f>H17*0.15*100</f>
        <v>11.249999999999998</v>
      </c>
    </row>
    <row r="19" spans="1:17" ht="44.25" customHeight="1" x14ac:dyDescent="0.25"/>
    <row r="20" spans="1:17" ht="55.5" customHeight="1" x14ac:dyDescent="0.25">
      <c r="A20" s="113" t="s">
        <v>79</v>
      </c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</row>
    <row r="21" spans="1:17" ht="39" customHeight="1" x14ac:dyDescent="0.25">
      <c r="A21" s="120" t="s">
        <v>72</v>
      </c>
      <c r="B21" s="120"/>
      <c r="C21" s="120"/>
      <c r="D21" s="120"/>
      <c r="E21" s="120"/>
      <c r="F21" s="120"/>
      <c r="G21" s="120"/>
      <c r="J21" s="114" t="s">
        <v>73</v>
      </c>
      <c r="K21" s="117"/>
      <c r="L21" s="117"/>
      <c r="M21" s="117"/>
      <c r="N21" s="117"/>
      <c r="O21" s="117"/>
      <c r="P21" s="117"/>
    </row>
    <row r="22" spans="1:17" ht="27" customHeight="1" x14ac:dyDescent="0.25">
      <c r="A22" s="56" t="s">
        <v>0</v>
      </c>
      <c r="B22" s="62" t="s">
        <v>29</v>
      </c>
      <c r="C22" s="119" t="s">
        <v>25</v>
      </c>
      <c r="D22" s="119"/>
      <c r="E22" s="26" t="s">
        <v>27</v>
      </c>
      <c r="F22" s="90"/>
      <c r="G22" s="61" t="s">
        <v>28</v>
      </c>
    </row>
    <row r="23" spans="1:17" x14ac:dyDescent="0.25">
      <c r="A23" s="57" t="s">
        <v>6</v>
      </c>
      <c r="B23" s="1">
        <v>20</v>
      </c>
      <c r="C23" s="1">
        <v>2</v>
      </c>
      <c r="D23" s="25"/>
      <c r="E23" s="10">
        <f t="shared" ref="E23:E32" si="2">C23/B23</f>
        <v>0.1</v>
      </c>
      <c r="F23" s="10"/>
      <c r="G23" s="67">
        <f t="shared" ref="G23:G32" si="3" xml:space="preserve"> IF(C23=0,B23, 0)</f>
        <v>0</v>
      </c>
    </row>
    <row r="24" spans="1:17" x14ac:dyDescent="0.25">
      <c r="A24" s="57" t="s">
        <v>7</v>
      </c>
      <c r="B24" s="1">
        <v>62</v>
      </c>
      <c r="C24" s="1">
        <v>4</v>
      </c>
      <c r="D24" s="25"/>
      <c r="E24" s="10">
        <f t="shared" si="2"/>
        <v>6.4516129032258063E-2</v>
      </c>
      <c r="F24" s="10"/>
      <c r="G24" s="67">
        <f t="shared" si="3"/>
        <v>0</v>
      </c>
    </row>
    <row r="25" spans="1:17" x14ac:dyDescent="0.25">
      <c r="A25" s="57" t="s">
        <v>8</v>
      </c>
      <c r="B25" s="1">
        <v>12</v>
      </c>
      <c r="C25" s="1">
        <v>1</v>
      </c>
      <c r="D25" s="25"/>
      <c r="E25" s="10">
        <f t="shared" si="2"/>
        <v>8.3333333333333329E-2</v>
      </c>
      <c r="F25" s="10"/>
      <c r="G25" s="67">
        <f t="shared" si="3"/>
        <v>0</v>
      </c>
    </row>
    <row r="26" spans="1:17" x14ac:dyDescent="0.25">
      <c r="A26" s="57" t="s">
        <v>9</v>
      </c>
      <c r="B26" s="1">
        <v>34</v>
      </c>
      <c r="C26" s="1">
        <v>2</v>
      </c>
      <c r="D26" s="25"/>
      <c r="E26" s="10">
        <f t="shared" si="2"/>
        <v>5.8823529411764705E-2</v>
      </c>
      <c r="F26" s="10"/>
      <c r="G26" s="67">
        <f t="shared" si="3"/>
        <v>0</v>
      </c>
    </row>
    <row r="27" spans="1:17" x14ac:dyDescent="0.25">
      <c r="A27" s="57" t="s">
        <v>10</v>
      </c>
      <c r="B27" s="1">
        <v>84</v>
      </c>
      <c r="C27" s="1">
        <v>6</v>
      </c>
      <c r="D27" s="25"/>
      <c r="E27" s="10">
        <f t="shared" si="2"/>
        <v>7.1428571428571425E-2</v>
      </c>
      <c r="F27" s="10"/>
      <c r="G27" s="67">
        <f t="shared" si="3"/>
        <v>0</v>
      </c>
    </row>
    <row r="28" spans="1:17" x14ac:dyDescent="0.25">
      <c r="A28" s="57" t="s">
        <v>11</v>
      </c>
      <c r="B28" s="1">
        <v>25</v>
      </c>
      <c r="C28" s="1">
        <v>1</v>
      </c>
      <c r="D28" s="25"/>
      <c r="E28" s="10">
        <f t="shared" si="2"/>
        <v>0.04</v>
      </c>
      <c r="F28" s="10"/>
      <c r="G28" s="67">
        <f t="shared" si="3"/>
        <v>0</v>
      </c>
    </row>
    <row r="29" spans="1:17" x14ac:dyDescent="0.25">
      <c r="A29" s="57" t="s">
        <v>12</v>
      </c>
      <c r="B29" s="1">
        <v>46</v>
      </c>
      <c r="C29" s="1">
        <v>4</v>
      </c>
      <c r="D29" s="25"/>
      <c r="E29" s="10">
        <f t="shared" si="2"/>
        <v>8.6956521739130432E-2</v>
      </c>
      <c r="F29" s="10"/>
      <c r="G29" s="67">
        <f t="shared" si="3"/>
        <v>0</v>
      </c>
    </row>
    <row r="30" spans="1:17" x14ac:dyDescent="0.25">
      <c r="A30" s="57" t="s">
        <v>13</v>
      </c>
      <c r="B30" s="1">
        <v>73</v>
      </c>
      <c r="C30" s="1">
        <v>4</v>
      </c>
      <c r="D30" s="25"/>
      <c r="E30" s="10">
        <f t="shared" si="2"/>
        <v>5.4794520547945202E-2</v>
      </c>
      <c r="F30" s="10"/>
      <c r="G30" s="67">
        <f t="shared" si="3"/>
        <v>0</v>
      </c>
    </row>
    <row r="31" spans="1:17" x14ac:dyDescent="0.25">
      <c r="A31" s="57" t="s">
        <v>14</v>
      </c>
      <c r="B31" s="1">
        <v>24</v>
      </c>
      <c r="C31" s="1">
        <v>1</v>
      </c>
      <c r="D31" s="25"/>
      <c r="E31" s="10">
        <f t="shared" si="2"/>
        <v>4.1666666666666664E-2</v>
      </c>
      <c r="F31" s="10"/>
      <c r="G31" s="67">
        <f t="shared" si="3"/>
        <v>0</v>
      </c>
    </row>
    <row r="32" spans="1:17" x14ac:dyDescent="0.25">
      <c r="A32" s="57" t="s">
        <v>15</v>
      </c>
      <c r="B32" s="1">
        <v>16</v>
      </c>
      <c r="C32" s="1">
        <v>0</v>
      </c>
      <c r="D32" s="25"/>
      <c r="E32" s="10">
        <f t="shared" si="2"/>
        <v>0</v>
      </c>
      <c r="F32" s="10"/>
      <c r="G32" s="67">
        <f t="shared" si="3"/>
        <v>16</v>
      </c>
    </row>
    <row r="33" spans="1:17" x14ac:dyDescent="0.25">
      <c r="A33" s="59" t="s">
        <v>26</v>
      </c>
      <c r="B33" s="12">
        <v>5</v>
      </c>
      <c r="C33" s="12">
        <v>2</v>
      </c>
      <c r="D33" s="12"/>
      <c r="E33" s="63">
        <f>C33/G34</f>
        <v>9.5238095238095233E-2</v>
      </c>
      <c r="F33" s="63"/>
      <c r="G33" s="67"/>
    </row>
    <row r="34" spans="1:17" x14ac:dyDescent="0.25">
      <c r="A34" s="60" t="s">
        <v>23</v>
      </c>
      <c r="B34" s="4">
        <f>SUM(B23:B33)</f>
        <v>401</v>
      </c>
      <c r="C34" s="4">
        <f>SUM(C23:C33)</f>
        <v>27</v>
      </c>
      <c r="D34" s="4"/>
      <c r="E34" s="4"/>
      <c r="F34" s="4"/>
      <c r="G34" s="4">
        <f>SUM(G23:G33)+B33</f>
        <v>21</v>
      </c>
    </row>
    <row r="35" spans="1:17" x14ac:dyDescent="0.25">
      <c r="A35" s="56" t="s">
        <v>70</v>
      </c>
      <c r="B35" s="26"/>
      <c r="C35" s="26"/>
      <c r="D35" s="121" t="s">
        <v>30</v>
      </c>
      <c r="E35" s="121"/>
      <c r="F35" s="97"/>
      <c r="G35" s="65">
        <f>C34/B34</f>
        <v>6.7331670822942641E-2</v>
      </c>
    </row>
    <row r="36" spans="1:17" x14ac:dyDescent="0.25">
      <c r="A36" s="59"/>
      <c r="B36" s="12"/>
      <c r="C36" s="12"/>
      <c r="D36" s="122" t="s">
        <v>74</v>
      </c>
      <c r="E36" s="122"/>
      <c r="F36" s="98"/>
      <c r="G36" s="64">
        <f>IF(G35&gt;0.1, 100, G35*10*100)</f>
        <v>67.331670822942641</v>
      </c>
    </row>
    <row r="37" spans="1:17" x14ac:dyDescent="0.25">
      <c r="D37" s="116" t="s">
        <v>62</v>
      </c>
      <c r="E37" s="116"/>
      <c r="F37" s="95"/>
      <c r="G37" s="66">
        <f>G36*0.2</f>
        <v>13.466334164588529</v>
      </c>
    </row>
    <row r="38" spans="1:17" ht="42.75" customHeight="1" x14ac:dyDescent="0.25"/>
    <row r="39" spans="1:17" ht="34.5" customHeight="1" x14ac:dyDescent="0.25">
      <c r="A39" s="113" t="s">
        <v>80</v>
      </c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</row>
    <row r="41" spans="1:17" ht="40.5" customHeight="1" x14ac:dyDescent="0.25">
      <c r="A41" s="112" t="s">
        <v>92</v>
      </c>
      <c r="B41" s="112"/>
      <c r="C41" s="112"/>
      <c r="D41" s="112"/>
      <c r="E41" s="112"/>
      <c r="F41" s="112"/>
      <c r="G41" s="112"/>
      <c r="H41" s="112"/>
      <c r="K41" s="112" t="s">
        <v>34</v>
      </c>
      <c r="L41" s="112"/>
      <c r="M41" s="112"/>
      <c r="N41" s="112"/>
      <c r="O41" s="112"/>
      <c r="P41" s="112"/>
      <c r="Q41" s="112"/>
    </row>
    <row r="43" spans="1:17" ht="19.5" customHeight="1" x14ac:dyDescent="0.25">
      <c r="A43" s="14" t="s">
        <v>0</v>
      </c>
      <c r="B43" s="13" t="s">
        <v>25</v>
      </c>
      <c r="C43" s="3" t="s">
        <v>1</v>
      </c>
      <c r="D43" s="3" t="s">
        <v>2</v>
      </c>
      <c r="E43" s="3" t="s">
        <v>32</v>
      </c>
      <c r="F43" s="90"/>
      <c r="G43" s="3" t="s">
        <v>4</v>
      </c>
      <c r="H43" s="3" t="s">
        <v>33</v>
      </c>
      <c r="I43" s="5" t="s">
        <v>21</v>
      </c>
    </row>
    <row r="44" spans="1:17" x14ac:dyDescent="0.25">
      <c r="A44" t="s">
        <v>6</v>
      </c>
      <c r="B44" s="6">
        <v>1</v>
      </c>
      <c r="C44" s="6">
        <v>1</v>
      </c>
      <c r="D44" s="6">
        <v>1</v>
      </c>
      <c r="E44" s="6">
        <v>1</v>
      </c>
      <c r="G44" s="6">
        <v>1</v>
      </c>
      <c r="H44" s="6">
        <v>1</v>
      </c>
      <c r="I44" s="68">
        <f>SUM(C44:H44)/5/B44</f>
        <v>1</v>
      </c>
    </row>
    <row r="45" spans="1:17" x14ac:dyDescent="0.25">
      <c r="A45" t="s">
        <v>8</v>
      </c>
      <c r="B45" s="6">
        <v>1</v>
      </c>
      <c r="C45" s="6">
        <v>0</v>
      </c>
      <c r="D45" s="6">
        <v>1</v>
      </c>
      <c r="E45" s="6">
        <v>1</v>
      </c>
      <c r="G45" s="6">
        <v>1</v>
      </c>
      <c r="H45" s="6">
        <v>1</v>
      </c>
      <c r="I45" s="68">
        <f t="shared" ref="I45:I52" si="4">SUM(C45:H45)/5/B45</f>
        <v>0.8</v>
      </c>
    </row>
    <row r="46" spans="1:17" x14ac:dyDescent="0.25">
      <c r="A46" t="s">
        <v>10</v>
      </c>
      <c r="B46" s="6">
        <v>8</v>
      </c>
      <c r="C46" s="6">
        <v>8</v>
      </c>
      <c r="D46" s="6">
        <v>8</v>
      </c>
      <c r="E46" s="6">
        <v>8</v>
      </c>
      <c r="G46" s="6">
        <v>4</v>
      </c>
      <c r="H46" s="6">
        <v>8</v>
      </c>
      <c r="I46" s="68">
        <f t="shared" si="4"/>
        <v>0.9</v>
      </c>
    </row>
    <row r="47" spans="1:17" x14ac:dyDescent="0.25">
      <c r="A47" t="s">
        <v>12</v>
      </c>
      <c r="B47" s="6">
        <v>4</v>
      </c>
      <c r="C47" s="6">
        <v>0</v>
      </c>
      <c r="D47" s="6">
        <v>0</v>
      </c>
      <c r="E47" s="6">
        <v>0</v>
      </c>
      <c r="G47" s="6">
        <v>4</v>
      </c>
      <c r="H47" s="6">
        <v>1</v>
      </c>
      <c r="I47" s="68">
        <f t="shared" si="4"/>
        <v>0.25</v>
      </c>
    </row>
    <row r="48" spans="1:17" x14ac:dyDescent="0.25">
      <c r="A48" t="s">
        <v>13</v>
      </c>
      <c r="B48" s="6">
        <v>5</v>
      </c>
      <c r="C48" s="6">
        <v>5</v>
      </c>
      <c r="D48" s="6">
        <v>5</v>
      </c>
      <c r="E48" s="6">
        <v>1</v>
      </c>
      <c r="G48" s="6">
        <v>5</v>
      </c>
      <c r="H48" s="6">
        <v>0</v>
      </c>
      <c r="I48" s="68">
        <f t="shared" si="4"/>
        <v>0.64</v>
      </c>
    </row>
    <row r="49" spans="1:17" x14ac:dyDescent="0.25">
      <c r="A49" t="s">
        <v>15</v>
      </c>
      <c r="B49" s="6">
        <v>1</v>
      </c>
      <c r="C49" s="6">
        <v>0</v>
      </c>
      <c r="D49" s="6">
        <v>1</v>
      </c>
      <c r="E49" s="6">
        <v>0</v>
      </c>
      <c r="G49" s="6">
        <v>1</v>
      </c>
      <c r="H49" s="6">
        <v>0</v>
      </c>
      <c r="I49" s="68">
        <f t="shared" si="4"/>
        <v>0.4</v>
      </c>
    </row>
    <row r="50" spans="1:17" x14ac:dyDescent="0.25">
      <c r="A50" t="s">
        <v>16</v>
      </c>
      <c r="B50" s="6">
        <v>4</v>
      </c>
      <c r="C50" s="6">
        <v>4</v>
      </c>
      <c r="D50" s="6">
        <v>4</v>
      </c>
      <c r="E50" s="6">
        <v>4</v>
      </c>
      <c r="G50" s="6">
        <v>4</v>
      </c>
      <c r="H50" s="6">
        <v>4</v>
      </c>
      <c r="I50" s="68">
        <f t="shared" si="4"/>
        <v>1</v>
      </c>
    </row>
    <row r="51" spans="1:17" x14ac:dyDescent="0.25">
      <c r="A51" t="s">
        <v>18</v>
      </c>
      <c r="B51" s="6">
        <v>1</v>
      </c>
      <c r="C51" s="6">
        <v>1</v>
      </c>
      <c r="D51" s="6">
        <v>1</v>
      </c>
      <c r="E51" s="6">
        <v>1</v>
      </c>
      <c r="G51" s="6">
        <v>1</v>
      </c>
      <c r="H51" s="6">
        <v>1</v>
      </c>
      <c r="I51" s="68">
        <f t="shared" si="4"/>
        <v>1</v>
      </c>
    </row>
    <row r="52" spans="1:17" x14ac:dyDescent="0.25">
      <c r="A52" t="s">
        <v>20</v>
      </c>
      <c r="B52" s="6">
        <v>1</v>
      </c>
      <c r="C52" s="6">
        <v>1</v>
      </c>
      <c r="D52" s="6">
        <v>1</v>
      </c>
      <c r="E52" s="6">
        <v>1</v>
      </c>
      <c r="G52" s="6">
        <v>0</v>
      </c>
      <c r="H52" s="6">
        <v>1</v>
      </c>
      <c r="I52" s="68">
        <f t="shared" si="4"/>
        <v>0.8</v>
      </c>
    </row>
    <row r="53" spans="1:17" x14ac:dyDescent="0.25">
      <c r="A53" t="s">
        <v>26</v>
      </c>
      <c r="B53" s="12">
        <v>10</v>
      </c>
      <c r="C53" s="1">
        <v>10</v>
      </c>
      <c r="D53" s="1">
        <v>10</v>
      </c>
      <c r="E53" s="1">
        <v>10</v>
      </c>
      <c r="G53" s="1">
        <v>10</v>
      </c>
      <c r="H53" s="6">
        <v>10</v>
      </c>
      <c r="I53" s="68">
        <f>SUM(C53:H53)/5/B53</f>
        <v>1</v>
      </c>
    </row>
    <row r="54" spans="1:17" ht="18.75" customHeight="1" x14ac:dyDescent="0.25">
      <c r="A54" s="9" t="s">
        <v>23</v>
      </c>
      <c r="B54" s="4">
        <f t="shared" ref="B54:H54" si="5">SUM(B44:B53)</f>
        <v>36</v>
      </c>
      <c r="C54" s="4">
        <f t="shared" si="5"/>
        <v>30</v>
      </c>
      <c r="D54" s="4">
        <f t="shared" si="5"/>
        <v>32</v>
      </c>
      <c r="E54" s="4">
        <f t="shared" si="5"/>
        <v>27</v>
      </c>
      <c r="F54" s="4"/>
      <c r="G54" s="4">
        <f t="shared" si="5"/>
        <v>31</v>
      </c>
      <c r="H54" s="4">
        <f t="shared" si="5"/>
        <v>27</v>
      </c>
      <c r="I54" s="9"/>
    </row>
    <row r="55" spans="1:17" ht="21.75" customHeight="1" x14ac:dyDescent="0.25">
      <c r="G55" s="115" t="s">
        <v>62</v>
      </c>
      <c r="H55" s="115"/>
      <c r="I55" s="18">
        <f>SUM(C54:H54)/(B54*5)</f>
        <v>0.81666666666666665</v>
      </c>
    </row>
    <row r="56" spans="1:17" ht="21.75" customHeight="1" x14ac:dyDescent="0.25">
      <c r="B56" s="25"/>
      <c r="C56" s="25"/>
      <c r="D56" s="25"/>
      <c r="E56" s="25"/>
      <c r="G56" s="109" t="s">
        <v>63</v>
      </c>
      <c r="H56" s="109"/>
      <c r="I56" s="66">
        <f>I55*15</f>
        <v>12.25</v>
      </c>
    </row>
    <row r="57" spans="1:17" ht="21.75" customHeight="1" x14ac:dyDescent="0.25">
      <c r="B57" s="25"/>
      <c r="C57" s="25"/>
      <c r="D57" s="25"/>
      <c r="E57" s="25"/>
      <c r="G57" s="25"/>
    </row>
    <row r="58" spans="1:17" ht="42.75" customHeight="1" x14ac:dyDescent="0.25">
      <c r="A58" s="113" t="s">
        <v>83</v>
      </c>
      <c r="B58" s="113"/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</row>
    <row r="59" spans="1:17" ht="31.5" customHeight="1" x14ac:dyDescent="0.25">
      <c r="A59" s="112" t="s">
        <v>84</v>
      </c>
      <c r="B59" s="112"/>
      <c r="C59" s="112"/>
      <c r="D59" s="112"/>
      <c r="E59" s="112"/>
      <c r="F59" s="112"/>
      <c r="G59" s="112"/>
      <c r="H59" s="112"/>
      <c r="J59" s="112" t="s">
        <v>35</v>
      </c>
      <c r="K59" s="112"/>
      <c r="L59" s="112"/>
      <c r="M59" s="112"/>
      <c r="N59" s="112"/>
      <c r="O59" s="112"/>
      <c r="P59" s="112"/>
    </row>
    <row r="61" spans="1:17" x14ac:dyDescent="0.25">
      <c r="A61" s="14" t="s">
        <v>0</v>
      </c>
      <c r="B61" s="13" t="s">
        <v>29</v>
      </c>
      <c r="C61" s="3" t="s">
        <v>1</v>
      </c>
      <c r="D61" s="3" t="s">
        <v>2</v>
      </c>
      <c r="E61" s="3" t="s">
        <v>32</v>
      </c>
      <c r="F61" s="90"/>
      <c r="G61" s="3" t="s">
        <v>4</v>
      </c>
      <c r="H61" s="5" t="s">
        <v>21</v>
      </c>
    </row>
    <row r="62" spans="1:17" x14ac:dyDescent="0.25">
      <c r="A62" t="s">
        <v>6</v>
      </c>
      <c r="B62" s="6">
        <v>20</v>
      </c>
      <c r="C62" s="6">
        <v>10</v>
      </c>
      <c r="D62" s="6">
        <v>12</v>
      </c>
      <c r="E62" s="6">
        <v>12</v>
      </c>
      <c r="G62" s="6">
        <v>18</v>
      </c>
      <c r="H62" s="68">
        <f>SUM(C62:G62)/4/B62</f>
        <v>0.65</v>
      </c>
    </row>
    <row r="63" spans="1:17" x14ac:dyDescent="0.25">
      <c r="A63" t="s">
        <v>7</v>
      </c>
      <c r="B63" s="6">
        <v>62</v>
      </c>
      <c r="C63" s="6">
        <v>56</v>
      </c>
      <c r="D63" s="6">
        <v>48</v>
      </c>
      <c r="E63" s="6">
        <v>60</v>
      </c>
      <c r="G63" s="6">
        <v>23</v>
      </c>
      <c r="H63" s="68">
        <f t="shared" ref="H63:H76" si="6">SUM(C63:G63)/4/B63</f>
        <v>0.75403225806451613</v>
      </c>
    </row>
    <row r="64" spans="1:17" x14ac:dyDescent="0.25">
      <c r="A64" t="s">
        <v>8</v>
      </c>
      <c r="B64" s="6">
        <v>12</v>
      </c>
      <c r="C64" s="6">
        <v>8</v>
      </c>
      <c r="D64" s="6">
        <v>8</v>
      </c>
      <c r="E64" s="6">
        <v>8</v>
      </c>
      <c r="G64" s="6">
        <v>4</v>
      </c>
      <c r="H64" s="68">
        <f t="shared" si="6"/>
        <v>0.58333333333333337</v>
      </c>
    </row>
    <row r="65" spans="1:8" x14ac:dyDescent="0.25">
      <c r="A65" t="s">
        <v>9</v>
      </c>
      <c r="B65" s="6">
        <v>34</v>
      </c>
      <c r="C65" s="6">
        <v>25</v>
      </c>
      <c r="D65" s="6">
        <v>22</v>
      </c>
      <c r="E65" s="6">
        <v>24</v>
      </c>
      <c r="G65" s="6">
        <v>12</v>
      </c>
      <c r="H65" s="68">
        <f t="shared" si="6"/>
        <v>0.61029411764705888</v>
      </c>
    </row>
    <row r="66" spans="1:8" x14ac:dyDescent="0.25">
      <c r="A66" t="s">
        <v>10</v>
      </c>
      <c r="B66" s="6">
        <v>84</v>
      </c>
      <c r="C66" s="6">
        <v>80</v>
      </c>
      <c r="D66" s="6">
        <v>84</v>
      </c>
      <c r="E66" s="6">
        <v>79</v>
      </c>
      <c r="G66" s="6">
        <v>19</v>
      </c>
      <c r="H66" s="68">
        <f t="shared" si="6"/>
        <v>0.77976190476190477</v>
      </c>
    </row>
    <row r="67" spans="1:8" x14ac:dyDescent="0.25">
      <c r="A67" t="s">
        <v>11</v>
      </c>
      <c r="B67" s="6">
        <v>25</v>
      </c>
      <c r="C67" s="6">
        <v>25</v>
      </c>
      <c r="D67" s="6">
        <v>25</v>
      </c>
      <c r="E67" s="6">
        <v>25</v>
      </c>
      <c r="G67" s="6">
        <v>25</v>
      </c>
      <c r="H67" s="68">
        <f t="shared" si="6"/>
        <v>1</v>
      </c>
    </row>
    <row r="68" spans="1:8" x14ac:dyDescent="0.25">
      <c r="A68" t="s">
        <v>12</v>
      </c>
      <c r="B68" s="6">
        <v>46</v>
      </c>
      <c r="C68" s="6">
        <v>23</v>
      </c>
      <c r="D68" s="6">
        <v>43</v>
      </c>
      <c r="E68" s="6">
        <v>26</v>
      </c>
      <c r="G68" s="6">
        <v>12</v>
      </c>
      <c r="H68" s="68">
        <f t="shared" si="6"/>
        <v>0.56521739130434778</v>
      </c>
    </row>
    <row r="69" spans="1:8" x14ac:dyDescent="0.25">
      <c r="A69" t="s">
        <v>13</v>
      </c>
      <c r="B69" s="6">
        <v>73</v>
      </c>
      <c r="C69" s="6">
        <v>65</v>
      </c>
      <c r="D69" s="6">
        <v>62</v>
      </c>
      <c r="E69" s="6">
        <v>38</v>
      </c>
      <c r="G69" s="6">
        <v>18</v>
      </c>
      <c r="H69" s="68">
        <f t="shared" si="6"/>
        <v>0.62671232876712324</v>
      </c>
    </row>
    <row r="70" spans="1:8" x14ac:dyDescent="0.25">
      <c r="A70" t="s">
        <v>14</v>
      </c>
      <c r="B70" s="6">
        <v>24</v>
      </c>
      <c r="C70" s="6">
        <v>21</v>
      </c>
      <c r="D70" s="6">
        <v>23</v>
      </c>
      <c r="E70" s="6">
        <v>24</v>
      </c>
      <c r="G70" s="6">
        <v>21</v>
      </c>
      <c r="H70" s="68">
        <f t="shared" si="6"/>
        <v>0.92708333333333337</v>
      </c>
    </row>
    <row r="71" spans="1:8" x14ac:dyDescent="0.25">
      <c r="A71" t="s">
        <v>15</v>
      </c>
      <c r="B71" s="6">
        <v>16</v>
      </c>
      <c r="C71" s="6">
        <v>16</v>
      </c>
      <c r="D71" s="6">
        <v>16</v>
      </c>
      <c r="E71" s="6">
        <v>16</v>
      </c>
      <c r="G71" s="6">
        <v>16</v>
      </c>
      <c r="H71" s="68">
        <f t="shared" si="6"/>
        <v>1</v>
      </c>
    </row>
    <row r="72" spans="1:8" x14ac:dyDescent="0.25">
      <c r="A72" t="s">
        <v>16</v>
      </c>
      <c r="B72" s="6">
        <v>76</v>
      </c>
      <c r="C72" s="6">
        <v>62</v>
      </c>
      <c r="D72" s="6">
        <v>45</v>
      </c>
      <c r="E72" s="6">
        <v>69</v>
      </c>
      <c r="G72" s="6">
        <v>58</v>
      </c>
      <c r="H72" s="68">
        <f t="shared" si="6"/>
        <v>0.76973684210526316</v>
      </c>
    </row>
    <row r="73" spans="1:8" x14ac:dyDescent="0.25">
      <c r="A73" t="s">
        <v>17</v>
      </c>
      <c r="B73" s="6">
        <v>22</v>
      </c>
      <c r="C73" s="6">
        <v>21</v>
      </c>
      <c r="D73" s="6">
        <v>19</v>
      </c>
      <c r="E73" s="6">
        <v>9</v>
      </c>
      <c r="G73" s="6">
        <v>12</v>
      </c>
      <c r="H73" s="68">
        <f t="shared" si="6"/>
        <v>0.69318181818181823</v>
      </c>
    </row>
    <row r="74" spans="1:8" x14ac:dyDescent="0.25">
      <c r="A74" t="s">
        <v>18</v>
      </c>
      <c r="B74" s="6">
        <v>12</v>
      </c>
      <c r="C74" s="6">
        <v>6</v>
      </c>
      <c r="D74" s="6">
        <v>5</v>
      </c>
      <c r="E74" s="6">
        <v>8</v>
      </c>
      <c r="G74" s="6">
        <v>1</v>
      </c>
      <c r="H74" s="68">
        <f t="shared" si="6"/>
        <v>0.41666666666666669</v>
      </c>
    </row>
    <row r="75" spans="1:8" x14ac:dyDescent="0.25">
      <c r="A75" t="s">
        <v>19</v>
      </c>
      <c r="B75" s="6">
        <v>45</v>
      </c>
      <c r="C75" s="6">
        <v>12</v>
      </c>
      <c r="D75" s="6">
        <v>15</v>
      </c>
      <c r="E75" s="6">
        <v>10</v>
      </c>
      <c r="G75" s="6">
        <v>4</v>
      </c>
      <c r="H75" s="68">
        <f t="shared" si="6"/>
        <v>0.22777777777777777</v>
      </c>
    </row>
    <row r="76" spans="1:8" x14ac:dyDescent="0.25">
      <c r="A76" t="s">
        <v>20</v>
      </c>
      <c r="B76" s="6">
        <v>32</v>
      </c>
      <c r="C76" s="6">
        <v>30</v>
      </c>
      <c r="D76" s="6">
        <v>29</v>
      </c>
      <c r="E76" s="6">
        <v>31</v>
      </c>
      <c r="G76" s="6">
        <v>22</v>
      </c>
      <c r="H76" s="68">
        <f t="shared" si="6"/>
        <v>0.875</v>
      </c>
    </row>
    <row r="77" spans="1:8" x14ac:dyDescent="0.25">
      <c r="A77" s="9" t="s">
        <v>23</v>
      </c>
      <c r="B77" s="4">
        <f>SUM(B62:B76)</f>
        <v>583</v>
      </c>
      <c r="C77" s="4">
        <f>SUM(C62:C76)</f>
        <v>460</v>
      </c>
      <c r="D77" s="4">
        <f>SUM(D62:D76)</f>
        <v>456</v>
      </c>
      <c r="E77" s="4">
        <f>SUM(E62:E76)</f>
        <v>439</v>
      </c>
      <c r="F77" s="4"/>
      <c r="G77" s="4">
        <f>SUM(G62:G76)</f>
        <v>265</v>
      </c>
      <c r="H77" s="70"/>
    </row>
    <row r="78" spans="1:8" x14ac:dyDescent="0.25">
      <c r="B78" s="12"/>
      <c r="C78" s="12"/>
      <c r="D78" s="12"/>
      <c r="E78" s="115" t="s">
        <v>62</v>
      </c>
      <c r="F78" s="115"/>
      <c r="G78" s="115"/>
      <c r="H78" s="69">
        <f>SUM(C77:G77)/(B77*4)</f>
        <v>0.69468267581475129</v>
      </c>
    </row>
    <row r="79" spans="1:8" x14ac:dyDescent="0.25">
      <c r="B79" s="12"/>
      <c r="C79" s="12"/>
      <c r="D79" s="12"/>
      <c r="E79" s="109" t="s">
        <v>63</v>
      </c>
      <c r="F79" s="109"/>
      <c r="G79" s="109"/>
      <c r="H79" s="72">
        <f>H78*20</f>
        <v>13.893653516295025</v>
      </c>
    </row>
    <row r="80" spans="1:8" ht="18" customHeight="1" x14ac:dyDescent="0.25"/>
    <row r="81" spans="1:16" ht="16.5" customHeight="1" x14ac:dyDescent="0.25">
      <c r="B81" s="22"/>
      <c r="C81" s="22"/>
      <c r="D81" s="22"/>
      <c r="E81" s="22"/>
      <c r="G81" s="22"/>
    </row>
    <row r="82" spans="1:16" ht="39.75" customHeight="1" x14ac:dyDescent="0.25">
      <c r="A82" s="113" t="s">
        <v>94</v>
      </c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</row>
    <row r="83" spans="1:16" ht="40.5" customHeight="1" x14ac:dyDescent="0.25">
      <c r="A83" s="112" t="s">
        <v>97</v>
      </c>
      <c r="B83" s="112"/>
      <c r="C83" s="112"/>
      <c r="D83" s="112"/>
      <c r="E83" s="112"/>
      <c r="F83" s="94"/>
      <c r="I83" s="112" t="s">
        <v>98</v>
      </c>
      <c r="J83" s="112"/>
      <c r="K83" s="112"/>
      <c r="L83" s="112"/>
      <c r="M83" s="112"/>
      <c r="N83" s="112"/>
      <c r="O83" s="112"/>
      <c r="P83" s="112"/>
    </row>
    <row r="84" spans="1:16" ht="9" customHeight="1" x14ac:dyDescent="0.25"/>
    <row r="85" spans="1:16" ht="32.25" customHeight="1" x14ac:dyDescent="0.25">
      <c r="A85" s="16" t="s">
        <v>36</v>
      </c>
      <c r="B85" s="74" t="s">
        <v>51</v>
      </c>
      <c r="C85" s="73" t="s">
        <v>99</v>
      </c>
      <c r="D85" s="104" t="s">
        <v>100</v>
      </c>
      <c r="E85" s="104"/>
      <c r="F85" s="89"/>
      <c r="G85" s="3" t="s">
        <v>50</v>
      </c>
    </row>
    <row r="86" spans="1:16" x14ac:dyDescent="0.25">
      <c r="A86" s="14" t="s">
        <v>44</v>
      </c>
      <c r="B86" s="1">
        <v>2</v>
      </c>
      <c r="C86" s="6">
        <v>1</v>
      </c>
      <c r="D86" s="15">
        <v>2</v>
      </c>
      <c r="G86" s="18">
        <f t="shared" ref="G86:G97" si="7">D86/IF(B86 = 0, 1, B86)</f>
        <v>1</v>
      </c>
    </row>
    <row r="87" spans="1:16" x14ac:dyDescent="0.25">
      <c r="A87" s="14" t="s">
        <v>45</v>
      </c>
      <c r="B87" s="1">
        <v>4</v>
      </c>
      <c r="C87" s="6">
        <v>3</v>
      </c>
      <c r="D87" s="15">
        <v>3</v>
      </c>
      <c r="G87" s="18">
        <f t="shared" si="7"/>
        <v>0.75</v>
      </c>
    </row>
    <row r="88" spans="1:16" x14ac:dyDescent="0.25">
      <c r="A88" s="14" t="s">
        <v>46</v>
      </c>
      <c r="B88" s="1">
        <v>4</v>
      </c>
      <c r="C88" s="6">
        <v>3</v>
      </c>
      <c r="D88" s="15">
        <v>2</v>
      </c>
      <c r="G88" s="18">
        <f t="shared" si="7"/>
        <v>0.5</v>
      </c>
    </row>
    <row r="89" spans="1:16" x14ac:dyDescent="0.25">
      <c r="A89" s="14" t="s">
        <v>47</v>
      </c>
      <c r="C89" s="6"/>
      <c r="D89" s="15"/>
      <c r="G89" s="18">
        <f t="shared" si="7"/>
        <v>0</v>
      </c>
    </row>
    <row r="90" spans="1:16" x14ac:dyDescent="0.25">
      <c r="A90" s="14" t="s">
        <v>48</v>
      </c>
      <c r="C90" s="6"/>
      <c r="D90" s="15"/>
      <c r="G90" s="18">
        <f t="shared" si="7"/>
        <v>0</v>
      </c>
    </row>
    <row r="91" spans="1:16" x14ac:dyDescent="0.25">
      <c r="A91" s="14" t="s">
        <v>37</v>
      </c>
      <c r="C91" s="6"/>
      <c r="D91" s="15"/>
      <c r="G91" s="18">
        <f t="shared" si="7"/>
        <v>0</v>
      </c>
    </row>
    <row r="92" spans="1:16" x14ac:dyDescent="0.25">
      <c r="A92" s="14" t="s">
        <v>38</v>
      </c>
      <c r="C92" s="6"/>
      <c r="D92" s="15"/>
      <c r="G92" s="18">
        <f t="shared" si="7"/>
        <v>0</v>
      </c>
    </row>
    <row r="93" spans="1:16" x14ac:dyDescent="0.25">
      <c r="A93" s="14" t="s">
        <v>39</v>
      </c>
      <c r="C93" s="6"/>
      <c r="D93" s="15"/>
      <c r="G93" s="18">
        <f t="shared" si="7"/>
        <v>0</v>
      </c>
    </row>
    <row r="94" spans="1:16" x14ac:dyDescent="0.25">
      <c r="A94" s="14" t="s">
        <v>40</v>
      </c>
      <c r="C94" s="6"/>
      <c r="D94" s="15"/>
      <c r="G94" s="18">
        <f t="shared" si="7"/>
        <v>0</v>
      </c>
    </row>
    <row r="95" spans="1:16" x14ac:dyDescent="0.25">
      <c r="A95" s="14" t="s">
        <v>41</v>
      </c>
      <c r="C95" s="6"/>
      <c r="D95" s="15"/>
      <c r="G95" s="18">
        <f t="shared" si="7"/>
        <v>0</v>
      </c>
    </row>
    <row r="96" spans="1:16" x14ac:dyDescent="0.25">
      <c r="A96" s="14" t="s">
        <v>42</v>
      </c>
      <c r="D96" s="15"/>
      <c r="G96" s="18">
        <f t="shared" si="7"/>
        <v>0</v>
      </c>
    </row>
    <row r="97" spans="1:16" x14ac:dyDescent="0.25">
      <c r="A97" s="14" t="s">
        <v>43</v>
      </c>
      <c r="D97" s="15"/>
      <c r="G97" s="18">
        <f t="shared" si="7"/>
        <v>0</v>
      </c>
    </row>
    <row r="98" spans="1:16" s="19" customFormat="1" ht="21" customHeight="1" x14ac:dyDescent="0.25">
      <c r="A98" s="78" t="s">
        <v>49</v>
      </c>
      <c r="B98" s="76">
        <f>SUM(B86:B97)</f>
        <v>10</v>
      </c>
      <c r="C98" s="76">
        <f t="shared" ref="C98:D98" si="8">SUM(C86:C97)</f>
        <v>7</v>
      </c>
      <c r="D98" s="77">
        <f t="shared" si="8"/>
        <v>7</v>
      </c>
      <c r="E98" s="76"/>
      <c r="F98" s="76"/>
      <c r="G98" s="75"/>
    </row>
    <row r="99" spans="1:16" s="19" customFormat="1" ht="21" customHeight="1" x14ac:dyDescent="0.25">
      <c r="A99" s="79"/>
      <c r="B99" s="80"/>
      <c r="C99" s="80"/>
      <c r="D99" s="108" t="s">
        <v>62</v>
      </c>
      <c r="E99" s="108"/>
      <c r="F99" s="92"/>
      <c r="G99" s="20">
        <f>D98/IF(B98 = 0, 1, B98)</f>
        <v>0.7</v>
      </c>
    </row>
    <row r="100" spans="1:16" ht="18" customHeight="1" x14ac:dyDescent="0.25">
      <c r="D100" s="109" t="s">
        <v>63</v>
      </c>
      <c r="E100" s="109"/>
      <c r="F100" s="93"/>
      <c r="G100" s="66">
        <f>G99*15</f>
        <v>10.5</v>
      </c>
    </row>
    <row r="101" spans="1:16" ht="63" customHeight="1" x14ac:dyDescent="0.25"/>
    <row r="102" spans="1:16" ht="46.5" customHeight="1" x14ac:dyDescent="0.25">
      <c r="A102" s="113" t="s">
        <v>93</v>
      </c>
      <c r="B102" s="113"/>
      <c r="C102" s="113"/>
      <c r="D102" s="113"/>
      <c r="E102" s="113"/>
      <c r="F102" s="113"/>
      <c r="G102" s="113"/>
      <c r="H102" s="113"/>
      <c r="I102" s="113"/>
      <c r="J102" s="113"/>
      <c r="K102" s="113"/>
      <c r="L102" s="113"/>
      <c r="M102" s="113"/>
      <c r="N102" s="113"/>
      <c r="O102" s="113"/>
      <c r="P102" s="113"/>
    </row>
    <row r="103" spans="1:16" s="19" customFormat="1" ht="24" customHeight="1" x14ac:dyDescent="0.25">
      <c r="A103" s="112" t="s">
        <v>103</v>
      </c>
      <c r="B103" s="112"/>
      <c r="C103" s="112"/>
      <c r="D103" s="112"/>
      <c r="E103" s="112"/>
      <c r="F103" s="94"/>
      <c r="G103" s="112" t="s">
        <v>54</v>
      </c>
      <c r="H103" s="112"/>
      <c r="I103" s="112"/>
      <c r="J103" s="112"/>
      <c r="K103" s="112"/>
      <c r="L103" s="112"/>
      <c r="M103" s="112"/>
      <c r="N103" s="112"/>
      <c r="O103" s="112"/>
      <c r="P103" s="112"/>
    </row>
    <row r="104" spans="1:16" ht="25.5" x14ac:dyDescent="0.25">
      <c r="A104" s="81" t="s">
        <v>36</v>
      </c>
      <c r="B104" s="21" t="s">
        <v>52</v>
      </c>
      <c r="C104" s="17"/>
      <c r="D104" s="3" t="s">
        <v>50</v>
      </c>
      <c r="E104" s="21" t="s">
        <v>53</v>
      </c>
      <c r="F104" s="89"/>
      <c r="G104"/>
    </row>
    <row r="105" spans="1:16" ht="20.100000000000001" customHeight="1" x14ac:dyDescent="0.25">
      <c r="A105" s="58" t="s">
        <v>44</v>
      </c>
      <c r="B105" s="6">
        <v>100</v>
      </c>
      <c r="C105" s="67"/>
      <c r="D105" s="18">
        <f t="shared" ref="D105:D116" si="9">B105/$C$117</f>
        <v>0.2</v>
      </c>
      <c r="E105" s="83">
        <v>100</v>
      </c>
      <c r="F105" s="83"/>
      <c r="G105"/>
    </row>
    <row r="106" spans="1:16" ht="20.100000000000001" customHeight="1" x14ac:dyDescent="0.25">
      <c r="A106" s="58" t="s">
        <v>45</v>
      </c>
      <c r="B106" s="88">
        <v>150</v>
      </c>
      <c r="C106" s="67"/>
      <c r="D106" s="18">
        <f t="shared" si="9"/>
        <v>0.3</v>
      </c>
      <c r="E106" s="83">
        <v>100</v>
      </c>
      <c r="F106" s="83"/>
      <c r="G106"/>
    </row>
    <row r="107" spans="1:16" ht="20.100000000000001" customHeight="1" x14ac:dyDescent="0.25">
      <c r="A107" s="58" t="s">
        <v>46</v>
      </c>
      <c r="B107" s="88">
        <v>200</v>
      </c>
      <c r="C107" s="67"/>
      <c r="D107" s="18">
        <f t="shared" si="9"/>
        <v>0.4</v>
      </c>
      <c r="E107" s="83">
        <v>100</v>
      </c>
      <c r="F107" s="83"/>
      <c r="G107"/>
    </row>
    <row r="108" spans="1:16" ht="20.100000000000001" customHeight="1" x14ac:dyDescent="0.25">
      <c r="A108" s="58" t="s">
        <v>47</v>
      </c>
      <c r="B108" s="88">
        <v>250</v>
      </c>
      <c r="C108" s="67"/>
      <c r="D108" s="18">
        <f t="shared" si="9"/>
        <v>0.5</v>
      </c>
      <c r="E108" s="83">
        <v>80</v>
      </c>
      <c r="F108" s="83"/>
      <c r="G108"/>
    </row>
    <row r="109" spans="1:16" ht="20.100000000000001" customHeight="1" x14ac:dyDescent="0.25">
      <c r="A109" s="58" t="s">
        <v>48</v>
      </c>
      <c r="B109" s="88">
        <v>400</v>
      </c>
      <c r="C109" s="67"/>
      <c r="D109" s="18">
        <f t="shared" si="9"/>
        <v>0.8</v>
      </c>
      <c r="E109" s="83">
        <v>80</v>
      </c>
      <c r="F109" s="83"/>
      <c r="G109"/>
    </row>
    <row r="110" spans="1:16" ht="20.100000000000001" customHeight="1" x14ac:dyDescent="0.25">
      <c r="A110" s="58" t="s">
        <v>37</v>
      </c>
      <c r="B110" s="88">
        <v>400</v>
      </c>
      <c r="C110" s="67"/>
      <c r="D110" s="18">
        <f t="shared" si="9"/>
        <v>0.8</v>
      </c>
      <c r="E110" s="83">
        <v>50</v>
      </c>
      <c r="F110" s="83"/>
      <c r="G110"/>
    </row>
    <row r="111" spans="1:16" ht="20.100000000000001" customHeight="1" x14ac:dyDescent="0.25">
      <c r="A111" s="58" t="s">
        <v>38</v>
      </c>
      <c r="B111" s="88">
        <v>500</v>
      </c>
      <c r="C111" s="67"/>
      <c r="D111" s="18">
        <f t="shared" si="9"/>
        <v>1</v>
      </c>
      <c r="E111" s="83">
        <v>50</v>
      </c>
      <c r="F111" s="83"/>
      <c r="G111"/>
    </row>
    <row r="112" spans="1:16" ht="20.100000000000001" customHeight="1" x14ac:dyDescent="0.25">
      <c r="A112" s="58" t="s">
        <v>39</v>
      </c>
      <c r="B112" s="88">
        <v>500</v>
      </c>
      <c r="C112" s="67"/>
      <c r="D112" s="18">
        <f t="shared" si="9"/>
        <v>1</v>
      </c>
      <c r="E112" s="83">
        <v>25</v>
      </c>
      <c r="F112" s="83"/>
      <c r="G112"/>
    </row>
    <row r="113" spans="1:8" ht="20.100000000000001" customHeight="1" x14ac:dyDescent="0.25">
      <c r="A113" s="58" t="s">
        <v>40</v>
      </c>
      <c r="B113" s="96">
        <v>500</v>
      </c>
      <c r="C113" s="67"/>
      <c r="D113" s="18">
        <f t="shared" si="9"/>
        <v>1</v>
      </c>
      <c r="E113" s="83">
        <v>25</v>
      </c>
      <c r="F113" s="83"/>
      <c r="G113"/>
    </row>
    <row r="114" spans="1:8" ht="20.100000000000001" customHeight="1" x14ac:dyDescent="0.25">
      <c r="A114" s="58" t="s">
        <v>41</v>
      </c>
      <c r="B114" s="96">
        <v>500</v>
      </c>
      <c r="C114" s="67"/>
      <c r="D114" s="18">
        <f t="shared" si="9"/>
        <v>1</v>
      </c>
      <c r="E114" s="83">
        <v>0</v>
      </c>
      <c r="F114" s="83"/>
      <c r="G114"/>
    </row>
    <row r="115" spans="1:8" ht="20.100000000000001" customHeight="1" x14ac:dyDescent="0.25">
      <c r="A115" s="58" t="s">
        <v>42</v>
      </c>
      <c r="B115" s="96">
        <v>500</v>
      </c>
      <c r="C115" s="67"/>
      <c r="D115" s="18">
        <f t="shared" si="9"/>
        <v>1</v>
      </c>
      <c r="E115" s="83">
        <v>0</v>
      </c>
      <c r="F115" s="83"/>
      <c r="G115"/>
    </row>
    <row r="116" spans="1:8" ht="20.100000000000001" customHeight="1" x14ac:dyDescent="0.25">
      <c r="A116" s="58" t="s">
        <v>43</v>
      </c>
      <c r="B116" s="96">
        <v>500</v>
      </c>
      <c r="C116" s="67"/>
      <c r="D116" s="18">
        <f t="shared" si="9"/>
        <v>1</v>
      </c>
      <c r="E116" s="83">
        <v>0</v>
      </c>
      <c r="F116" s="83"/>
      <c r="G116"/>
    </row>
    <row r="117" spans="1:8" x14ac:dyDescent="0.25">
      <c r="A117" s="104" t="s">
        <v>86</v>
      </c>
      <c r="B117" s="104"/>
      <c r="C117" s="105">
        <v>500</v>
      </c>
      <c r="D117" s="106" t="s">
        <v>62</v>
      </c>
      <c r="E117" s="106"/>
      <c r="F117" s="90"/>
      <c r="G117" s="82">
        <f>IF(D107&gt;=1,100,IF(D109&gt;=1,80,IF(D111&gt;=1,50,IF(D113&gt;=1,25,0))))</f>
        <v>50</v>
      </c>
    </row>
    <row r="118" spans="1:8" x14ac:dyDescent="0.25">
      <c r="A118" s="104"/>
      <c r="B118" s="104"/>
      <c r="C118" s="105"/>
      <c r="D118" s="107" t="s">
        <v>63</v>
      </c>
      <c r="E118" s="107"/>
      <c r="F118" s="91"/>
      <c r="G118" s="84">
        <f>G117*0.15</f>
        <v>7.5</v>
      </c>
    </row>
    <row r="122" spans="1:8" ht="28.5" customHeight="1" x14ac:dyDescent="0.25">
      <c r="A122" s="23"/>
      <c r="B122" s="111"/>
      <c r="C122" s="111"/>
      <c r="D122" s="111"/>
      <c r="E122" s="111"/>
      <c r="F122" s="111"/>
      <c r="G122" s="111"/>
      <c r="H122" s="111"/>
    </row>
  </sheetData>
  <mergeCells count="37">
    <mergeCell ref="E78:G78"/>
    <mergeCell ref="E17:G17"/>
    <mergeCell ref="J21:P21"/>
    <mergeCell ref="E18:G18"/>
    <mergeCell ref="C22:D22"/>
    <mergeCell ref="A20:Q20"/>
    <mergeCell ref="A39:Q39"/>
    <mergeCell ref="A58:Q58"/>
    <mergeCell ref="J59:P59"/>
    <mergeCell ref="A21:G21"/>
    <mergeCell ref="D35:E35"/>
    <mergeCell ref="D36:E36"/>
    <mergeCell ref="D37:E37"/>
    <mergeCell ref="G55:H55"/>
    <mergeCell ref="G56:H56"/>
    <mergeCell ref="E79:G79"/>
    <mergeCell ref="A1:Q1"/>
    <mergeCell ref="B122:H122"/>
    <mergeCell ref="A103:E103"/>
    <mergeCell ref="D85:E85"/>
    <mergeCell ref="A83:E83"/>
    <mergeCell ref="I83:P83"/>
    <mergeCell ref="A82:P82"/>
    <mergeCell ref="A102:P102"/>
    <mergeCell ref="J3:P3"/>
    <mergeCell ref="A41:H41"/>
    <mergeCell ref="G103:P103"/>
    <mergeCell ref="A17:B17"/>
    <mergeCell ref="K41:Q41"/>
    <mergeCell ref="A59:H59"/>
    <mergeCell ref="A2:Q2"/>
    <mergeCell ref="A117:B118"/>
    <mergeCell ref="C117:C118"/>
    <mergeCell ref="D117:E117"/>
    <mergeCell ref="D118:E118"/>
    <mergeCell ref="D99:E99"/>
    <mergeCell ref="D100:E100"/>
  </mergeCells>
  <conditionalFormatting sqref="B15:G15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4:H54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77:G77 C78:F79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77:G77 B78:F79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4:H54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86:G9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05:D116">
    <cfRule type="colorScale" priority="1">
      <colorScale>
        <cfvo type="min"/>
        <cfvo type="num" val="0.5"/>
        <cfvo type="num" val="1"/>
        <color rgb="FFF8696B"/>
        <color rgb="FFFFEB84"/>
        <color rgb="FF63BE7B"/>
      </colorScale>
    </cfRule>
  </conditionalFormatting>
  <pageMargins left="0.7" right="0.7" top="0.75" bottom="0.75" header="0.3" footer="0.3"/>
  <pageSetup scale="52" fitToHeight="0" orientation="portrait" r:id="rId1"/>
  <rowBreaks count="1" manualBreakCount="1">
    <brk id="100" max="1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0"/>
  <sheetViews>
    <sheetView zoomScaleNormal="100" workbookViewId="0">
      <selection activeCell="J11" sqref="J11"/>
    </sheetView>
  </sheetViews>
  <sheetFormatPr baseColWidth="10" defaultRowHeight="15" x14ac:dyDescent="0.25"/>
  <cols>
    <col min="1" max="1" width="4.7109375" customWidth="1"/>
    <col min="2" max="2" width="40.7109375" customWidth="1"/>
    <col min="3" max="3" width="20.7109375" customWidth="1"/>
    <col min="4" max="4" width="18.7109375" customWidth="1"/>
    <col min="5" max="5" width="9.7109375" customWidth="1"/>
    <col min="6" max="7" width="10.7109375" customWidth="1"/>
    <col min="8" max="8" width="4.85546875" customWidth="1"/>
    <col min="9" max="9" width="11.5703125" style="101"/>
  </cols>
  <sheetData>
    <row r="1" spans="1:9" ht="17.25" x14ac:dyDescent="0.25">
      <c r="A1" s="40"/>
      <c r="B1" s="125" t="s">
        <v>56</v>
      </c>
      <c r="C1" s="125"/>
      <c r="D1" s="125"/>
      <c r="E1" s="125"/>
      <c r="F1" s="125"/>
      <c r="G1" s="125"/>
      <c r="H1" s="24"/>
    </row>
    <row r="2" spans="1:9" ht="9" customHeight="1" x14ac:dyDescent="0.25">
      <c r="A2" s="40"/>
      <c r="B2" s="41"/>
      <c r="C2" s="41"/>
      <c r="D2" s="41"/>
      <c r="E2" s="41"/>
      <c r="F2" s="41"/>
      <c r="G2" s="41"/>
      <c r="H2" s="24"/>
    </row>
    <row r="3" spans="1:9" ht="17.25" x14ac:dyDescent="0.25">
      <c r="A3" s="40"/>
      <c r="B3" s="125" t="s">
        <v>66</v>
      </c>
      <c r="C3" s="125"/>
      <c r="D3" s="125"/>
      <c r="E3" s="125"/>
      <c r="F3" s="125"/>
      <c r="G3" s="125"/>
      <c r="H3" s="24"/>
    </row>
    <row r="4" spans="1:9" x14ac:dyDescent="0.25">
      <c r="A4" s="42"/>
      <c r="B4" s="126" t="s">
        <v>57</v>
      </c>
      <c r="C4" s="126"/>
      <c r="D4" s="126"/>
      <c r="E4" s="126"/>
      <c r="F4" s="126"/>
      <c r="G4" s="126"/>
      <c r="H4" s="24"/>
    </row>
    <row r="5" spans="1:9" ht="13.5" customHeight="1" x14ac:dyDescent="0.25">
      <c r="A5" s="42"/>
      <c r="B5" s="43"/>
      <c r="C5" s="43"/>
      <c r="D5" s="43"/>
      <c r="E5" s="43"/>
      <c r="F5" s="43"/>
      <c r="G5" s="43"/>
      <c r="H5" s="24"/>
    </row>
    <row r="6" spans="1:9" s="29" customFormat="1" ht="21.75" customHeight="1" x14ac:dyDescent="0.2">
      <c r="A6" s="127" t="s">
        <v>67</v>
      </c>
      <c r="B6" s="127"/>
      <c r="C6" s="127"/>
      <c r="D6" s="127"/>
      <c r="E6" s="127"/>
      <c r="F6" s="127"/>
      <c r="G6" s="127"/>
      <c r="H6" s="44"/>
      <c r="I6" s="100"/>
    </row>
    <row r="7" spans="1:9" s="30" customFormat="1" ht="14.25" customHeight="1" x14ac:dyDescent="0.25">
      <c r="A7" s="128"/>
      <c r="B7" s="124" t="s">
        <v>58</v>
      </c>
      <c r="C7" s="124" t="s">
        <v>59</v>
      </c>
      <c r="D7" s="124" t="s">
        <v>60</v>
      </c>
      <c r="E7" s="124" t="s">
        <v>61</v>
      </c>
      <c r="F7" s="124" t="s">
        <v>62</v>
      </c>
      <c r="G7" s="124" t="s">
        <v>63</v>
      </c>
      <c r="H7" s="45"/>
      <c r="I7" s="99"/>
    </row>
    <row r="8" spans="1:9" s="30" customFormat="1" ht="16.5" customHeight="1" x14ac:dyDescent="0.25">
      <c r="A8" s="128"/>
      <c r="B8" s="124"/>
      <c r="C8" s="124"/>
      <c r="D8" s="124"/>
      <c r="E8" s="124"/>
      <c r="F8" s="124"/>
      <c r="G8" s="124"/>
      <c r="H8" s="45"/>
      <c r="I8" s="100"/>
    </row>
    <row r="9" spans="1:9" ht="50.1" customHeight="1" x14ac:dyDescent="0.25">
      <c r="A9" s="52">
        <v>1</v>
      </c>
      <c r="B9" s="46" t="s">
        <v>69</v>
      </c>
      <c r="C9" s="47" t="s">
        <v>102</v>
      </c>
      <c r="D9" s="53" t="s">
        <v>64</v>
      </c>
      <c r="E9" s="48">
        <v>0.15</v>
      </c>
      <c r="F9" s="85">
        <f>Tablero!H17</f>
        <v>0.75</v>
      </c>
      <c r="G9" s="49">
        <f>Tablero!H18</f>
        <v>11.249999999999998</v>
      </c>
      <c r="H9" s="24"/>
    </row>
    <row r="10" spans="1:9" ht="50.1" customHeight="1" x14ac:dyDescent="0.25">
      <c r="A10" s="52">
        <v>2</v>
      </c>
      <c r="B10" s="46" t="s">
        <v>71</v>
      </c>
      <c r="C10" s="47" t="s">
        <v>75</v>
      </c>
      <c r="D10" s="53" t="s">
        <v>76</v>
      </c>
      <c r="E10" s="48">
        <v>0.2</v>
      </c>
      <c r="F10" s="71">
        <f>Tablero!G36</f>
        <v>67.331670822942641</v>
      </c>
      <c r="G10" s="49">
        <f>Tablero!G37</f>
        <v>13.466334164588529</v>
      </c>
      <c r="H10" s="24"/>
    </row>
    <row r="11" spans="1:9" ht="50.1" customHeight="1" x14ac:dyDescent="0.25">
      <c r="A11" s="52">
        <v>3</v>
      </c>
      <c r="B11" s="46" t="s">
        <v>77</v>
      </c>
      <c r="C11" s="47" t="s">
        <v>81</v>
      </c>
      <c r="D11" s="53" t="s">
        <v>82</v>
      </c>
      <c r="E11" s="48">
        <v>0.15</v>
      </c>
      <c r="F11" s="85">
        <f>Tablero!I55</f>
        <v>0.81666666666666665</v>
      </c>
      <c r="G11" s="49">
        <f>Tablero!I56</f>
        <v>12.25</v>
      </c>
      <c r="H11" s="24"/>
    </row>
    <row r="12" spans="1:9" ht="50.1" customHeight="1" x14ac:dyDescent="0.25">
      <c r="A12" s="52">
        <v>4</v>
      </c>
      <c r="B12" s="46" t="s">
        <v>90</v>
      </c>
      <c r="C12" s="47" t="s">
        <v>91</v>
      </c>
      <c r="D12" s="53" t="s">
        <v>82</v>
      </c>
      <c r="E12" s="48">
        <v>0.2</v>
      </c>
      <c r="F12" s="85">
        <f>Tablero!H78</f>
        <v>0.69468267581475129</v>
      </c>
      <c r="G12" s="49">
        <f>Tablero!H79</f>
        <v>13.893653516295025</v>
      </c>
      <c r="H12" s="24"/>
    </row>
    <row r="13" spans="1:9" ht="50.1" customHeight="1" x14ac:dyDescent="0.25">
      <c r="A13" s="52">
        <v>5</v>
      </c>
      <c r="B13" s="46" t="s">
        <v>95</v>
      </c>
      <c r="C13" s="47" t="s">
        <v>96</v>
      </c>
      <c r="D13" s="47" t="s">
        <v>85</v>
      </c>
      <c r="E13" s="48">
        <v>0.15</v>
      </c>
      <c r="F13" s="85">
        <f>Tablero!G99</f>
        <v>0.7</v>
      </c>
      <c r="G13" s="49">
        <f>Tablero!G100</f>
        <v>10.5</v>
      </c>
      <c r="H13" s="24"/>
    </row>
    <row r="14" spans="1:9" ht="50.1" customHeight="1" x14ac:dyDescent="0.25">
      <c r="A14" s="52">
        <v>6</v>
      </c>
      <c r="B14" s="46" t="s">
        <v>68</v>
      </c>
      <c r="C14" s="47" t="s">
        <v>87</v>
      </c>
      <c r="D14" s="53" t="s">
        <v>88</v>
      </c>
      <c r="E14" s="48">
        <v>0.15</v>
      </c>
      <c r="F14" s="50">
        <f>Tablero!G117</f>
        <v>50</v>
      </c>
      <c r="G14" s="49">
        <f>Tablero!G118</f>
        <v>7.5</v>
      </c>
      <c r="H14" s="24"/>
    </row>
    <row r="15" spans="1:9" ht="9.75" customHeight="1" x14ac:dyDescent="0.25">
      <c r="A15" s="31"/>
      <c r="B15" s="32"/>
      <c r="C15" s="33"/>
      <c r="D15" s="33"/>
      <c r="E15" s="34"/>
      <c r="F15" s="35"/>
      <c r="G15" s="35"/>
      <c r="H15" s="24"/>
    </row>
    <row r="16" spans="1:9" s="39" customFormat="1" ht="21.75" customHeight="1" x14ac:dyDescent="0.3">
      <c r="A16" s="36"/>
      <c r="B16" s="37"/>
      <c r="C16" s="37"/>
      <c r="D16" s="37"/>
      <c r="E16" s="37"/>
      <c r="F16" s="31" t="s">
        <v>65</v>
      </c>
      <c r="G16" s="38">
        <f>SUM(G9:G14)</f>
        <v>68.859987680883563</v>
      </c>
      <c r="H16" s="51"/>
      <c r="I16" s="102"/>
    </row>
    <row r="17" spans="1:9" s="86" customFormat="1" ht="45" customHeight="1" x14ac:dyDescent="0.3">
      <c r="A17" s="123" t="s">
        <v>89</v>
      </c>
      <c r="B17" s="123"/>
      <c r="C17" s="123"/>
      <c r="D17" s="123"/>
      <c r="E17" s="123"/>
      <c r="F17" s="123"/>
      <c r="G17" s="123"/>
      <c r="H17" s="87"/>
      <c r="I17" s="103"/>
    </row>
    <row r="18" spans="1:9" x14ac:dyDescent="0.25">
      <c r="A18" s="24"/>
      <c r="B18" s="24"/>
      <c r="C18" s="24"/>
      <c r="D18" s="24"/>
      <c r="E18" s="24"/>
      <c r="F18" s="24"/>
      <c r="G18" s="24"/>
      <c r="H18" s="24"/>
    </row>
    <row r="19" spans="1:9" x14ac:dyDescent="0.25">
      <c r="A19" s="24"/>
      <c r="B19" s="24"/>
      <c r="C19" s="24"/>
      <c r="D19" s="24"/>
      <c r="E19" s="24"/>
      <c r="F19" s="24"/>
      <c r="G19" s="24"/>
      <c r="H19" s="24"/>
    </row>
    <row r="20" spans="1:9" x14ac:dyDescent="0.25">
      <c r="A20" s="24"/>
      <c r="B20" s="24"/>
      <c r="C20" s="24"/>
      <c r="D20" s="24"/>
      <c r="E20" s="24"/>
      <c r="F20" s="24"/>
      <c r="G20" s="24"/>
      <c r="H20" s="24"/>
    </row>
  </sheetData>
  <mergeCells count="12">
    <mergeCell ref="A17:G17"/>
    <mergeCell ref="F7:F8"/>
    <mergeCell ref="G7:G8"/>
    <mergeCell ref="B1:G1"/>
    <mergeCell ref="B3:G3"/>
    <mergeCell ref="B4:G4"/>
    <mergeCell ref="A6:G6"/>
    <mergeCell ref="A7:A8"/>
    <mergeCell ref="B7:B8"/>
    <mergeCell ref="C7:C8"/>
    <mergeCell ref="D7:D8"/>
    <mergeCell ref="E7:E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Tablero</vt:lpstr>
      <vt:lpstr>Formato</vt:lpstr>
      <vt:lpstr>Tablero!Área_de_impresión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2019-10-10T22:39:28Z</dcterms:modified>
</cp:coreProperties>
</file>