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filterPrivacy="1" defaultThemeVersion="124226"/>
  <xr:revisionPtr revIDLastSave="0" documentId="13_ncr:1_{C3E4F181-E658-4D32-AC90-1D9B8A5BF86C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Datos" sheetId="4" r:id="rId1"/>
    <sheet name="Formato" sheetId="7" r:id="rId2"/>
  </sheets>
  <definedNames>
    <definedName name="_xlnm.Print_Area" localSheetId="0">Datos!$A:$Q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16" i="4" l="1"/>
  <c r="D171" i="4"/>
  <c r="J15" i="7" s="1"/>
  <c r="F205" i="4"/>
  <c r="H232" i="4"/>
  <c r="F268" i="4"/>
  <c r="D291" i="4"/>
  <c r="J18" i="7"/>
  <c r="I18" i="7"/>
  <c r="I15" i="7"/>
  <c r="I14" i="7"/>
  <c r="F179" i="4"/>
  <c r="F177" i="4"/>
  <c r="H213" i="4"/>
  <c r="F240" i="4"/>
  <c r="H265" i="4"/>
  <c r="G265" i="4"/>
  <c r="H264" i="4"/>
  <c r="G264" i="4"/>
  <c r="F264" i="4"/>
  <c r="H263" i="4"/>
  <c r="G263" i="4"/>
  <c r="H262" i="4"/>
  <c r="G262" i="4"/>
  <c r="F262" i="4"/>
  <c r="H261" i="4"/>
  <c r="G261" i="4"/>
  <c r="H260" i="4"/>
  <c r="G260" i="4"/>
  <c r="F260" i="4"/>
  <c r="H259" i="4"/>
  <c r="G259" i="4"/>
  <c r="H258" i="4"/>
  <c r="G258" i="4"/>
  <c r="F258" i="4"/>
  <c r="H257" i="4"/>
  <c r="G257" i="4"/>
  <c r="H256" i="4"/>
  <c r="G256" i="4"/>
  <c r="F256" i="4"/>
  <c r="H255" i="4"/>
  <c r="G255" i="4"/>
  <c r="H254" i="4"/>
  <c r="G254" i="4"/>
  <c r="F254" i="4"/>
  <c r="H253" i="4"/>
  <c r="G253" i="4"/>
  <c r="H252" i="4"/>
  <c r="G252" i="4"/>
  <c r="F252" i="4"/>
  <c r="H251" i="4"/>
  <c r="G251" i="4"/>
  <c r="H250" i="4"/>
  <c r="G250" i="4"/>
  <c r="F250" i="4"/>
  <c r="H249" i="4"/>
  <c r="G249" i="4"/>
  <c r="H248" i="4"/>
  <c r="G248" i="4"/>
  <c r="F248" i="4"/>
  <c r="H247" i="4"/>
  <c r="G247" i="4"/>
  <c r="H246" i="4"/>
  <c r="G246" i="4"/>
  <c r="F246" i="4"/>
  <c r="H245" i="4"/>
  <c r="G245" i="4"/>
  <c r="H244" i="4"/>
  <c r="G244" i="4"/>
  <c r="F244" i="4"/>
  <c r="H243" i="4"/>
  <c r="G243" i="4"/>
  <c r="H242" i="4"/>
  <c r="G242" i="4"/>
  <c r="F242" i="4"/>
  <c r="H241" i="4"/>
  <c r="G241" i="4"/>
  <c r="H240" i="4"/>
  <c r="G240" i="4"/>
  <c r="C169" i="4"/>
  <c r="B169" i="4"/>
  <c r="D169" i="4" s="1"/>
  <c r="D170" i="4" s="1"/>
  <c r="D168" i="4"/>
  <c r="D167" i="4"/>
  <c r="D166" i="4"/>
  <c r="D165" i="4"/>
  <c r="D164" i="4"/>
  <c r="D163" i="4"/>
  <c r="D162" i="4"/>
  <c r="D161" i="4"/>
  <c r="D160" i="4"/>
  <c r="D159" i="4"/>
  <c r="D158" i="4"/>
  <c r="D157" i="4"/>
  <c r="D156" i="4"/>
  <c r="D155" i="4"/>
  <c r="D154" i="4"/>
  <c r="D153" i="4"/>
  <c r="F266" i="4" l="1"/>
  <c r="D266" i="4"/>
  <c r="C69" i="4"/>
  <c r="J37" i="4"/>
  <c r="H13" i="4"/>
  <c r="E20" i="7"/>
  <c r="F267" i="4" l="1"/>
  <c r="D282" i="4"/>
  <c r="D283" i="4"/>
  <c r="D284" i="4"/>
  <c r="D285" i="4"/>
  <c r="D286" i="4"/>
  <c r="D287" i="4"/>
  <c r="D288" i="4"/>
  <c r="C231" i="4"/>
  <c r="G229" i="4" l="1"/>
  <c r="F229" i="4"/>
  <c r="E229" i="4"/>
  <c r="D229" i="4"/>
  <c r="C229" i="4"/>
  <c r="B229" i="4"/>
  <c r="H228" i="4"/>
  <c r="H227" i="4"/>
  <c r="H226" i="4"/>
  <c r="H225" i="4"/>
  <c r="H224" i="4"/>
  <c r="H223" i="4"/>
  <c r="H222" i="4"/>
  <c r="H221" i="4"/>
  <c r="H220" i="4"/>
  <c r="H219" i="4"/>
  <c r="H218" i="4"/>
  <c r="H217" i="4"/>
  <c r="H216" i="4"/>
  <c r="H215" i="4"/>
  <c r="H214" i="4"/>
  <c r="H231" i="4" l="1"/>
  <c r="B141" i="4"/>
  <c r="C140" i="4"/>
  <c r="B140" i="4"/>
  <c r="E139" i="4"/>
  <c r="E138" i="4"/>
  <c r="E137" i="4"/>
  <c r="E136" i="4"/>
  <c r="E135" i="4"/>
  <c r="E134" i="4"/>
  <c r="E133" i="4"/>
  <c r="E132" i="4"/>
  <c r="E131" i="4"/>
  <c r="E130" i="4"/>
  <c r="E129" i="4"/>
  <c r="E128" i="4"/>
  <c r="E127" i="4"/>
  <c r="E126" i="4"/>
  <c r="E125" i="4"/>
  <c r="E124" i="4"/>
  <c r="E140" i="4" l="1"/>
  <c r="E141" i="4" s="1"/>
  <c r="J17" i="7"/>
  <c r="I17" i="7"/>
  <c r="H202" i="4"/>
  <c r="G202" i="4"/>
  <c r="H201" i="4"/>
  <c r="G201" i="4"/>
  <c r="F201" i="4"/>
  <c r="H200" i="4"/>
  <c r="G200" i="4"/>
  <c r="H199" i="4"/>
  <c r="G199" i="4"/>
  <c r="F199" i="4"/>
  <c r="H198" i="4"/>
  <c r="G198" i="4"/>
  <c r="H197" i="4"/>
  <c r="G197" i="4"/>
  <c r="F197" i="4"/>
  <c r="H196" i="4"/>
  <c r="G196" i="4"/>
  <c r="H195" i="4"/>
  <c r="G195" i="4"/>
  <c r="F195" i="4"/>
  <c r="H194" i="4"/>
  <c r="G194" i="4"/>
  <c r="H193" i="4"/>
  <c r="G193" i="4"/>
  <c r="F193" i="4"/>
  <c r="H192" i="4"/>
  <c r="G192" i="4"/>
  <c r="H191" i="4"/>
  <c r="G191" i="4"/>
  <c r="F191" i="4"/>
  <c r="H190" i="4"/>
  <c r="G190" i="4"/>
  <c r="H189" i="4"/>
  <c r="G189" i="4"/>
  <c r="F189" i="4"/>
  <c r="H188" i="4"/>
  <c r="G188" i="4"/>
  <c r="H187" i="4"/>
  <c r="G187" i="4"/>
  <c r="F187" i="4"/>
  <c r="H186" i="4"/>
  <c r="G186" i="4"/>
  <c r="H185" i="4"/>
  <c r="G185" i="4"/>
  <c r="F185" i="4"/>
  <c r="H184" i="4"/>
  <c r="G184" i="4"/>
  <c r="H183" i="4"/>
  <c r="G183" i="4"/>
  <c r="F183" i="4"/>
  <c r="H182" i="4"/>
  <c r="G182" i="4"/>
  <c r="H181" i="4"/>
  <c r="G181" i="4"/>
  <c r="F181" i="4"/>
  <c r="H180" i="4"/>
  <c r="G180" i="4"/>
  <c r="H179" i="4"/>
  <c r="G179" i="4"/>
  <c r="H178" i="4"/>
  <c r="G178" i="4"/>
  <c r="H177" i="4"/>
  <c r="G177" i="4"/>
  <c r="C114" i="4"/>
  <c r="B114" i="4"/>
  <c r="D113" i="4"/>
  <c r="D112" i="4"/>
  <c r="D111" i="4"/>
  <c r="D110" i="4"/>
  <c r="D109" i="4"/>
  <c r="D108" i="4"/>
  <c r="D107" i="4"/>
  <c r="D106" i="4"/>
  <c r="D105" i="4"/>
  <c r="D104" i="4"/>
  <c r="D103" i="4"/>
  <c r="D102" i="4"/>
  <c r="D101" i="4"/>
  <c r="D100" i="4"/>
  <c r="D99" i="4"/>
  <c r="D98" i="4"/>
  <c r="E142" i="4" l="1"/>
  <c r="J14" i="7" s="1"/>
  <c r="D203" i="4"/>
  <c r="F203" i="4"/>
  <c r="F204" i="4" s="1"/>
  <c r="D114" i="4"/>
  <c r="D115" i="4" s="1"/>
  <c r="J16" i="7" l="1"/>
  <c r="I16" i="7"/>
  <c r="J13" i="7"/>
  <c r="I13" i="7"/>
  <c r="C88" i="4" l="1"/>
  <c r="I12" i="7" s="1"/>
  <c r="C89" i="4" l="1"/>
  <c r="J12" i="7" s="1"/>
  <c r="C24" i="4"/>
  <c r="D24" i="4"/>
  <c r="E24" i="4"/>
  <c r="F24" i="4"/>
  <c r="G24" i="4"/>
  <c r="B24" i="4"/>
  <c r="C26" i="4" l="1"/>
  <c r="H26" i="4" s="1"/>
  <c r="I9" i="7" l="1"/>
  <c r="H27" i="4"/>
  <c r="H6" i="4"/>
  <c r="H7" i="4"/>
  <c r="H8" i="4"/>
  <c r="H9" i="4"/>
  <c r="H10" i="4"/>
  <c r="H11" i="4"/>
  <c r="H12" i="4"/>
  <c r="H14" i="4"/>
  <c r="H15" i="4"/>
  <c r="H16" i="4"/>
  <c r="H17" i="4"/>
  <c r="H18" i="4"/>
  <c r="H19" i="4"/>
  <c r="H20" i="4"/>
  <c r="H21" i="4"/>
  <c r="H22" i="4"/>
  <c r="H23" i="4"/>
  <c r="H5" i="4" l="1"/>
  <c r="C289" i="4" l="1"/>
  <c r="B289" i="4"/>
  <c r="D281" i="4"/>
  <c r="D280" i="4"/>
  <c r="D279" i="4"/>
  <c r="D278" i="4"/>
  <c r="D277" i="4"/>
  <c r="D276" i="4"/>
  <c r="D275" i="4"/>
  <c r="D274" i="4"/>
  <c r="D273" i="4"/>
  <c r="D290" i="4" l="1"/>
  <c r="J19" i="7" s="1"/>
  <c r="I11" i="7"/>
  <c r="I19" i="7" l="1"/>
  <c r="C70" i="4"/>
  <c r="F49" i="4"/>
  <c r="I49" i="4"/>
  <c r="H49" i="4"/>
  <c r="J48" i="4"/>
  <c r="J47" i="4"/>
  <c r="J46" i="4"/>
  <c r="J45" i="4"/>
  <c r="J44" i="4"/>
  <c r="J43" i="4"/>
  <c r="J42" i="4"/>
  <c r="J41" i="4"/>
  <c r="J40" i="4"/>
  <c r="J39" i="4"/>
  <c r="J38" i="4"/>
  <c r="J11" i="7" l="1"/>
  <c r="G49" i="4" l="1"/>
  <c r="E49" i="4"/>
  <c r="D49" i="4"/>
  <c r="C49" i="4"/>
  <c r="B49" i="4"/>
  <c r="D51" i="4" l="1"/>
  <c r="J51" i="4" s="1"/>
  <c r="I10" i="7" s="1"/>
  <c r="J52" i="4" l="1"/>
  <c r="J10" i="7" l="1"/>
  <c r="J9" i="7" l="1"/>
  <c r="J21" i="7" s="1"/>
</calcChain>
</file>

<file path=xl/sharedStrings.xml><?xml version="1.0" encoding="utf-8"?>
<sst xmlns="http://schemas.openxmlformats.org/spreadsheetml/2006/main" count="391" uniqueCount="177">
  <si>
    <t>SECTOR</t>
  </si>
  <si>
    <t>CIP I Y II</t>
  </si>
  <si>
    <t>SHECS</t>
  </si>
  <si>
    <t>MO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</si>
  <si>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</si>
  <si>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</si>
  <si>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</si>
  <si>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</si>
  <si>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</si>
  <si>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</si>
  <si>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</si>
  <si>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</si>
  <si>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</si>
  <si>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</si>
  <si>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%CAP</t>
  </si>
  <si>
    <t>SUMAS</t>
  </si>
  <si>
    <t>RESULTADO</t>
  </si>
  <si>
    <t>CALIFICACIÓN</t>
  </si>
  <si>
    <t>TM</t>
  </si>
  <si>
    <t>SHEZ</t>
  </si>
  <si>
    <t>TPD</t>
  </si>
  <si>
    <t>JCD</t>
  </si>
  <si>
    <t>Movimiento Familiar Cristiano</t>
  </si>
  <si>
    <t>Indicadores</t>
  </si>
  <si>
    <t>Min.</t>
  </si>
  <si>
    <t>Sat.</t>
  </si>
  <si>
    <t>Exc.</t>
  </si>
  <si>
    <t>TABLERO DE INDICADORES DEL MATRIMONIO PRESIDENTE DIOCESANO</t>
  </si>
  <si>
    <t>CAPACITACIONES TOMADAS POR MATRIMONIOS DEL ECDP</t>
  </si>
  <si>
    <t>PORCENTAJE DE CAPACITACIÓN DE MATRIMONIOS DEL ECDP
META: 100%</t>
  </si>
  <si>
    <t>MESES</t>
  </si>
  <si>
    <t>SEPTIEMBRE</t>
  </si>
  <si>
    <t>OCTUBRE</t>
  </si>
  <si>
    <t>NOVIEMBRE</t>
  </si>
  <si>
    <t>DICIEMBRE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</si>
  <si>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</si>
  <si>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</si>
  <si>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</si>
  <si>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</si>
  <si>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</si>
  <si>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</si>
  <si>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</si>
  <si>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</si>
  <si>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MOMENTOS
FUERTES</t>
  </si>
  <si>
    <t>PROGRAMADOS</t>
  </si>
  <si>
    <t>REALIZADOS</t>
  </si>
  <si>
    <t>CAPACITACIONES</t>
  </si>
  <si>
    <t>CONVOCADAS POR ECN</t>
  </si>
  <si>
    <t>REUNIONES DE PLENO</t>
  </si>
  <si>
    <t>% PT</t>
  </si>
  <si>
    <t>PORCENTAJE DE CUMPLIMIENTO DEL PLAN DE TRABAJO DE LA DIÓCESIS
META: 100%</t>
  </si>
  <si>
    <t>ÁREA I</t>
  </si>
  <si>
    <t>ÁREA II</t>
  </si>
  <si>
    <t>ÁREA III</t>
  </si>
  <si>
    <t>ÁREA IV</t>
  </si>
  <si>
    <t>ÁREA V</t>
  </si>
  <si>
    <t>ÁREA VI</t>
  </si>
  <si>
    <t>ANTERIOR</t>
  </si>
  <si>
    <t>ACTUAL</t>
  </si>
  <si>
    <t>INCREMENTO DE LA MEMBRESÍA</t>
  </si>
  <si>
    <t>Fórmula</t>
  </si>
  <si>
    <t>Pond.</t>
  </si>
  <si>
    <t>Resultado</t>
  </si>
  <si>
    <t>SUMA</t>
  </si>
  <si>
    <t>CICLO</t>
  </si>
  <si>
    <t>1N</t>
  </si>
  <si>
    <t>2N</t>
  </si>
  <si>
    <t>3N</t>
  </si>
  <si>
    <t>Promedio de Calificación de los Secretarios de sector de la Diócesis</t>
  </si>
  <si>
    <t>Porcentaje de Incremento de Membresía de matrimonios en la Diócesis</t>
  </si>
  <si>
    <t>Porcentaje de Incremento de Membresía de jóvenes en la Diócesis</t>
  </si>
  <si>
    <t>Porcentaje anual de Permanencia de matrimonios en la Diócesis</t>
  </si>
  <si>
    <t>Porcentaje anual de Permanencia de jóvenes en la Diócesis</t>
  </si>
  <si>
    <t>(Número de actividades realizadas / Número de actividades programadas) x 100</t>
  </si>
  <si>
    <t>(Número de matrimonios en 2do y 3er Nivel ciclo actual / Número de matrimonios de 1er y 2do Nivel ciclo anterior) x 100</t>
  </si>
  <si>
    <t>(Número de jóvenes en 2do Nivel ciclo actual / Número de jóvenes de 1er Nivel ciclo anterior) x 100</t>
  </si>
  <si>
    <t>Hoja de registro de requisitos del ECD. Formato D-02 y S-11</t>
  </si>
  <si>
    <t>Información del matrimonio Presidente Diocesano y Plan de Trabajo de la Diócesis</t>
  </si>
  <si>
    <t>Hojas de evaluación de las Áreas Diocesanas</t>
  </si>
  <si>
    <t>Hojas de evaluación de los Secretarios de Sector de la Diócesis</t>
  </si>
  <si>
    <t>Concentrado de datos de la Diócesis, formato D-01 actual y del año anterior</t>
  </si>
  <si>
    <t>Concentrado de membresía de jóvenes en la Diócesis del año actual y del año anterior, Formato DJ-02</t>
  </si>
  <si>
    <t>Acta convenio con nacional y formato D01</t>
  </si>
  <si>
    <t>Calificación</t>
  </si>
  <si>
    <t>CUMPLIMIENTO DE LA BDD</t>
  </si>
  <si>
    <t xml:space="preserve">SECTOR </t>
  </si>
  <si>
    <t>MEMBRESIA TOTAL</t>
  </si>
  <si>
    <t>MEMBRESÍA REGISTRADA</t>
  </si>
  <si>
    <t>TOTAL</t>
  </si>
  <si>
    <t>Hoja de evaluación</t>
  </si>
  <si>
    <t>Fuente de información</t>
  </si>
  <si>
    <t>Nivel de satisfacción</t>
  </si>
  <si>
    <t>Matrimonio Presidente Diocesano</t>
  </si>
  <si>
    <t>[(Número de matrimonios que cursan el CBF el año actual / Número de matrimonios que cursaron el CBF el año anterior) - 1] x 100. Ver tabla en nota 1.</t>
  </si>
  <si>
    <t>(Suma de capacitaciones del ECD Pleno / Número de capacitaciones requeridas por los miembros del ECD) x 100</t>
  </si>
  <si>
    <t>SS I</t>
  </si>
  <si>
    <t>SS II</t>
  </si>
  <si>
    <t>SS III</t>
  </si>
  <si>
    <t>SS IV</t>
  </si>
  <si>
    <t>SS V</t>
  </si>
  <si>
    <t>SS VI</t>
  </si>
  <si>
    <t>SS VII</t>
  </si>
  <si>
    <t>SS VIII</t>
  </si>
  <si>
    <t>SS IX</t>
  </si>
  <si>
    <t>SS X</t>
  </si>
  <si>
    <t>PD</t>
  </si>
  <si>
    <t>ECDP</t>
  </si>
  <si>
    <t>Matrimonios ECDP:</t>
  </si>
  <si>
    <t>Porcentaje de cumplimiento del Plan de Trabajo de la Diócesis.</t>
  </si>
  <si>
    <t>Porcentaje de capacitación del ECD Pleno.</t>
  </si>
  <si>
    <t>PROGRAMADAS</t>
  </si>
  <si>
    <t>REALIZADAS</t>
  </si>
  <si>
    <t>Total de Actividades programadas :</t>
  </si>
  <si>
    <t>ACTIVIDADES DEL PLAN DE TRABAJO</t>
  </si>
  <si>
    <t>INDICADOR 3.- Calificación de las Áreas y Joven Coordinador del ECD</t>
  </si>
  <si>
    <t>INDICADOR 2.- Cumplimiento del Plan de trabajo de la Diócesis</t>
  </si>
  <si>
    <t>INDICADOR 1.- Capacitacion del ECD  pleno.</t>
  </si>
  <si>
    <t>ÁREA</t>
  </si>
  <si>
    <t>Calificación de las Áreas y Joven Coordinador del ECD</t>
  </si>
  <si>
    <t>INDICADOR 4.- Calificación de los Secretarios de Sector de la Diócesis</t>
  </si>
  <si>
    <t>Calificación de Secretarios de Sector</t>
  </si>
  <si>
    <t>(Suma de las calificaciones de los Sec. de Sector / Número de Secretarios de Sector de la Diócesis)</t>
  </si>
  <si>
    <t>PORCENT</t>
  </si>
  <si>
    <t>XI</t>
  </si>
  <si>
    <t>XII</t>
  </si>
  <si>
    <t>XIII</t>
  </si>
  <si>
    <t>XIV</t>
  </si>
  <si>
    <t>XV</t>
  </si>
  <si>
    <t>ECD</t>
  </si>
  <si>
    <t>SUMAS:</t>
  </si>
  <si>
    <t>INDICADOR 5.- Incremento de membresía de matrimonios en la Diócesis</t>
  </si>
  <si>
    <t xml:space="preserve">PERMANENCIA DE LA MEMBRESÍA </t>
  </si>
  <si>
    <t>Totales de la Diócesis</t>
  </si>
  <si>
    <t>ACTUALES</t>
  </si>
  <si>
    <t>ANTERIORES</t>
  </si>
  <si>
    <t>Anterior:</t>
  </si>
  <si>
    <t>Actual:</t>
  </si>
  <si>
    <t>MEMBRESIA JUVENIL Y ADOLESCENTES POR SECTORES</t>
  </si>
  <si>
    <t>CICLO ANTERIOR</t>
  </si>
  <si>
    <t>CICLO ACTUAL</t>
  </si>
  <si>
    <t>% INCREM</t>
  </si>
  <si>
    <t>ECJD</t>
  </si>
  <si>
    <t>Sectores:</t>
  </si>
  <si>
    <t>Negativo</t>
  </si>
  <si>
    <t xml:space="preserve">11 - 20 % </t>
  </si>
  <si>
    <t>21 - 40 %</t>
  </si>
  <si>
    <t>&gt; 40 %</t>
  </si>
  <si>
    <t>0 -10 %</t>
  </si>
  <si>
    <t>INDICADOR 6.- Incremento de membresía juvenil y adolescentes en la Diócesis</t>
  </si>
  <si>
    <t>PERMANENCIA DE MEMBRESIA JUVENIL POR SECTORES</t>
  </si>
  <si>
    <t>N1-J
Ciclo Anterior</t>
  </si>
  <si>
    <t>N2-J
Ciclo Actual</t>
  </si>
  <si>
    <t>N1-Adols.
Ciclo Anterior</t>
  </si>
  <si>
    <t>N2-Adols.
Ciclo Actual</t>
  </si>
  <si>
    <t>N2-Adols.
Ciclo Anterior</t>
  </si>
  <si>
    <t>N3-Adols.
Ciclo Actual</t>
  </si>
  <si>
    <t>% PERM</t>
  </si>
  <si>
    <t>Total Sectores :</t>
  </si>
  <si>
    <t>% CUMPLIM</t>
  </si>
  <si>
    <t xml:space="preserve">[(Número de jóvenes que cursan el CBF el año actual / Número de jóvenes que cursaron el CBF el año anterior) - 1] x 100. </t>
  </si>
  <si>
    <t>Nombre del mat. Presidente Diocesano _________________________  Ciclo Evaluado: __________________    Diócesis:_____________________________</t>
  </si>
  <si>
    <t>Porcentaje de cumplimiento en la implementación de la BDW</t>
  </si>
  <si>
    <t>(Miembros registrados en la base de datos BDW / membresía de la Diócesis) x 100</t>
  </si>
  <si>
    <t xml:space="preserve">Nota: Este formato será llenado por el matrimonio Presidente Diocesano y entregado al matrimonio Secretario Nacional de Región para su revisión y análisis, anexando copia de las fuentes de información utilizadas. </t>
  </si>
  <si>
    <t>Promedio de Calificación de las Áreas, Joven Coordinador y MaRe del ECD</t>
  </si>
  <si>
    <t>(Suma de las calificaciones de los Sec. Diocesanos de Área, JC y MaRe / Número de Secretarios del ECD y Joven)</t>
  </si>
  <si>
    <t>Porcentaje de Incremento de Membresía de MaRes en la Diócesis</t>
  </si>
  <si>
    <t xml:space="preserve">[(Número de MaRes que cursan el CBF el año actual / Número de MaRes que cursaron el CBF el año anterior) - 1] x 100. </t>
  </si>
  <si>
    <t>Porcentaje anual de Permanencia de MaRes en la Diócesis</t>
  </si>
  <si>
    <t>(Número de MaRes en 2do Nivel ciclo actual / Número de MaRes de 1er Nivel ciclo anterior) x 101</t>
  </si>
  <si>
    <t>MaRe</t>
  </si>
  <si>
    <t>INDICADOR 7.- Incremento de membresía de MaRes en la Diócesis</t>
  </si>
  <si>
    <t>INDICADOR 8.- Permanencia de matrimonios en la Diócesis</t>
  </si>
  <si>
    <t>INDICADOR 9.- Permanencia de los Jóvenes y Adolescentes en la Diócesis</t>
  </si>
  <si>
    <t>INDICADOR 10.- Permanencia de MaRes en la Diócesis</t>
  </si>
  <si>
    <t>INDICADOR 11.- Cumplimiento en la Implementación de la BDW</t>
  </si>
  <si>
    <t>Concentrado de membresía de MaRes en la Diócesis del año actual y del año anterior, Formato SMR-03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</si>
</sst>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name val="Arial"/>
      <family val="2"/>
    </font>
    <font>
      <sz val="12"/>
      <name val="Century Gothic"/>
      <family val="2"/>
    </font>
    <font>
      <b/>
      <sz val="12"/>
      <name val="Century Gothic"/>
      <family val="2"/>
    </font>
    <font>
      <sz val="9"/>
      <name val="Century Gothic"/>
      <family val="2"/>
    </font>
    <font>
      <b/>
      <sz val="9"/>
      <name val="Century Gothic"/>
      <family val="2"/>
    </font>
    <font>
      <sz val="10"/>
      <name val="Century Gothic"/>
      <family val="2"/>
    </font>
    <font>
      <b/>
      <sz val="9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8"/>
      <name val="Arial Narrow"/>
      <family val="2"/>
    </font>
    <font>
      <b/>
      <sz val="11"/>
      <name val="Century Gothic"/>
      <family val="2"/>
    </font>
    <font>
      <sz val="10"/>
      <color theme="1"/>
      <name val="Calibri"/>
      <family val="2"/>
      <scheme val="minor"/>
    </font>
    <font>
      <sz val="8"/>
      <name val="Calibri Light"/>
      <family val="2"/>
    </font>
    <font>
      <sz val="9"/>
      <name val="Calibri Light"/>
      <family val="2"/>
    </font>
    <font>
      <b/>
      <sz val="9"/>
      <name val="Calibri Light"/>
      <family val="2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6" fillId="0" borderId="0"/>
    <xf numFmtId="0" fontId="6" fillId="0" borderId="0"/>
  </cellStyleXfs>
  <cellXfs count="172">
    <xf numFmtId="0" fontId="0" fillId="0" borderId="0" xfId="0"/>
    <xf numFmtId="0" fontId="3" fillId="0" borderId="0" xfId="0" applyFont="1" applyAlignment="1">
      <alignment horizontal="center" vertical="center"/>
    </xf>
    <xf numFmtId="0" fontId="0" fillId="2" borderId="0" xfId="0" applyFill="1"/>
    <xf numFmtId="0" fontId="3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2" fillId="0" borderId="0" xfId="0" applyFont="1" applyAlignment="1">
      <alignment vertical="center"/>
    </xf>
    <xf numFmtId="9" fontId="0" fillId="4" borderId="0" xfId="1" applyFont="1" applyFill="1" applyAlignment="1">
      <alignment horizontal="center"/>
    </xf>
    <xf numFmtId="0" fontId="0" fillId="0" borderId="0" xfId="0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0" fillId="0" borderId="0" xfId="1" applyNumberFormat="1" applyFont="1" applyFill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0" fillId="5" borderId="0" xfId="0" applyFill="1"/>
    <xf numFmtId="0" fontId="3" fillId="5" borderId="0" xfId="0" applyFont="1" applyFill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ont="1"/>
    <xf numFmtId="164" fontId="0" fillId="0" borderId="0" xfId="0" applyNumberFormat="1" applyFont="1"/>
    <xf numFmtId="2" fontId="2" fillId="3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165" fontId="1" fillId="0" borderId="0" xfId="1" applyNumberFormat="1" applyFont="1" applyFill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 vertical="center"/>
    </xf>
    <xf numFmtId="9" fontId="0" fillId="0" borderId="0" xfId="0" applyNumberForma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165" fontId="2" fillId="0" borderId="0" xfId="1" applyNumberFormat="1" applyFont="1" applyFill="1" applyAlignment="1">
      <alignment horizontal="center"/>
    </xf>
    <xf numFmtId="2" fontId="0" fillId="0" borderId="0" xfId="0" applyNumberFormat="1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9" fontId="0" fillId="0" borderId="0" xfId="1" applyFont="1" applyFill="1" applyAlignment="1">
      <alignment horizontal="center"/>
    </xf>
    <xf numFmtId="0" fontId="0" fillId="0" borderId="0" xfId="0" applyFill="1"/>
    <xf numFmtId="0" fontId="2" fillId="0" borderId="0" xfId="0" applyFont="1" applyFill="1" applyAlignment="1">
      <alignment horizontal="center" vertical="center"/>
    </xf>
    <xf numFmtId="165" fontId="0" fillId="0" borderId="0" xfId="1" applyNumberFormat="1" applyFont="1" applyFill="1" applyAlignment="1">
      <alignment horizontal="center"/>
    </xf>
    <xf numFmtId="0" fontId="0" fillId="0" borderId="0" xfId="0" applyFont="1" applyFill="1"/>
    <xf numFmtId="164" fontId="0" fillId="0" borderId="0" xfId="0" applyNumberFormat="1" applyFont="1" applyFill="1"/>
    <xf numFmtId="0" fontId="2" fillId="0" borderId="0" xfId="0" applyFont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16" fillId="0" borderId="0" xfId="0" applyFont="1" applyBorder="1"/>
    <xf numFmtId="0" fontId="2" fillId="0" borderId="0" xfId="0" applyFont="1"/>
    <xf numFmtId="0" fontId="2" fillId="0" borderId="0" xfId="0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165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19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4" fillId="6" borderId="1" xfId="0" applyFont="1" applyFill="1" applyBorder="1" applyAlignment="1">
      <alignment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165" fontId="15" fillId="0" borderId="1" xfId="1" applyNumberFormat="1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2" fontId="9" fillId="0" borderId="0" xfId="0" applyNumberFormat="1" applyFont="1" applyFill="1" applyBorder="1" applyAlignment="1">
      <alignment horizontal="center" vertical="center" wrapText="1"/>
    </xf>
    <xf numFmtId="9" fontId="9" fillId="0" borderId="0" xfId="0" applyNumberFormat="1" applyFont="1" applyFill="1" applyBorder="1" applyAlignment="1">
      <alignment horizontal="center" vertical="center" wrapText="1"/>
    </xf>
    <xf numFmtId="1" fontId="15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wrapText="1"/>
    </xf>
    <xf numFmtId="9" fontId="9" fillId="0" borderId="0" xfId="0" applyNumberFormat="1" applyFont="1" applyFill="1" applyBorder="1" applyAlignment="1">
      <alignment horizontal="center" wrapText="1"/>
    </xf>
    <xf numFmtId="9" fontId="9" fillId="0" borderId="0" xfId="0" applyNumberFormat="1" applyFont="1" applyFill="1" applyBorder="1" applyAlignment="1">
      <alignment wrapText="1"/>
    </xf>
    <xf numFmtId="2" fontId="15" fillId="0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0" xfId="0" applyFont="1" applyFill="1" applyAlignment="1">
      <alignment horizontal="center"/>
    </xf>
    <xf numFmtId="9" fontId="16" fillId="4" borderId="0" xfId="1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1" fontId="0" fillId="3" borderId="0" xfId="1" applyNumberFormat="1" applyFont="1" applyFill="1" applyAlignment="1">
      <alignment horizontal="center"/>
    </xf>
    <xf numFmtId="0" fontId="2" fillId="3" borderId="0" xfId="0" applyFont="1" applyFill="1" applyAlignment="1">
      <alignment horizontal="center" vertical="center"/>
    </xf>
    <xf numFmtId="164" fontId="2" fillId="4" borderId="0" xfId="0" applyNumberFormat="1" applyFont="1" applyFill="1" applyAlignment="1">
      <alignment horizontal="center" vertical="center"/>
    </xf>
    <xf numFmtId="165" fontId="2" fillId="3" borderId="0" xfId="1" applyNumberFormat="1" applyFont="1" applyFill="1" applyAlignment="1">
      <alignment horizontal="center"/>
    </xf>
    <xf numFmtId="0" fontId="16" fillId="0" borderId="0" xfId="0" applyFont="1"/>
    <xf numFmtId="0" fontId="3" fillId="2" borderId="0" xfId="0" applyFont="1" applyFill="1"/>
    <xf numFmtId="0" fontId="13" fillId="2" borderId="5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2" fontId="2" fillId="4" borderId="0" xfId="0" applyNumberFormat="1" applyFont="1" applyFill="1" applyAlignment="1">
      <alignment horizontal="center" vertical="center"/>
    </xf>
    <xf numFmtId="1" fontId="2" fillId="3" borderId="0" xfId="1" applyNumberFormat="1" applyFont="1" applyFill="1" applyAlignment="1">
      <alignment horizontal="center"/>
    </xf>
    <xf numFmtId="1" fontId="3" fillId="3" borderId="0" xfId="1" applyNumberFormat="1" applyFont="1" applyFill="1" applyAlignment="1">
      <alignment horizontal="left"/>
    </xf>
    <xf numFmtId="0" fontId="2" fillId="8" borderId="0" xfId="0" applyFont="1" applyFill="1"/>
    <xf numFmtId="2" fontId="2" fillId="0" borderId="0" xfId="0" applyNumberFormat="1" applyFont="1" applyAlignment="1">
      <alignment horizontal="center" vertical="center"/>
    </xf>
    <xf numFmtId="2" fontId="15" fillId="0" borderId="1" xfId="1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9" fontId="3" fillId="4" borderId="0" xfId="1" applyFont="1" applyFill="1" applyAlignment="1">
      <alignment horizontal="center" vertical="center"/>
    </xf>
    <xf numFmtId="9" fontId="3" fillId="2" borderId="0" xfId="1" applyNumberFormat="1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2" fontId="3" fillId="4" borderId="0" xfId="1" applyNumberFormat="1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1" fontId="3" fillId="3" borderId="0" xfId="1" applyNumberFormat="1" applyFont="1" applyFill="1" applyAlignment="1">
      <alignment horizontal="center" vertical="center"/>
    </xf>
    <xf numFmtId="1" fontId="15" fillId="0" borderId="1" xfId="1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3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1" fillId="0" borderId="0" xfId="0" applyFont="1" applyBorder="1"/>
    <xf numFmtId="0" fontId="16" fillId="0" borderId="0" xfId="0" applyFont="1" applyBorder="1" applyAlignment="1">
      <alignment horizontal="center"/>
    </xf>
    <xf numFmtId="9" fontId="0" fillId="0" borderId="0" xfId="1" applyFont="1"/>
    <xf numFmtId="0" fontId="16" fillId="0" borderId="0" xfId="0" applyFont="1" applyBorder="1" applyAlignment="1">
      <alignment horizontal="left" vertical="center" wrapText="1"/>
    </xf>
    <xf numFmtId="0" fontId="21" fillId="2" borderId="0" xfId="0" applyFont="1" applyFill="1" applyBorder="1" applyAlignment="1">
      <alignment horizontal="center"/>
    </xf>
    <xf numFmtId="2" fontId="2" fillId="4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 wrapText="1"/>
    </xf>
    <xf numFmtId="9" fontId="3" fillId="4" borderId="0" xfId="1" applyFont="1" applyFill="1" applyAlignment="1">
      <alignment horizontal="center"/>
    </xf>
    <xf numFmtId="0" fontId="0" fillId="0" borderId="0" xfId="0" applyBorder="1"/>
    <xf numFmtId="10" fontId="2" fillId="2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22" fillId="3" borderId="1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 vertical="center"/>
    </xf>
    <xf numFmtId="1" fontId="21" fillId="0" borderId="1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/>
    </xf>
    <xf numFmtId="1" fontId="15" fillId="0" borderId="1" xfId="0" applyNumberFormat="1" applyFont="1" applyFill="1" applyBorder="1" applyAlignment="1">
      <alignment horizontal="center" vertical="center" wrapText="1"/>
    </xf>
    <xf numFmtId="0" fontId="22" fillId="9" borderId="0" xfId="0" applyFont="1" applyFill="1" applyAlignment="1">
      <alignment horizontal="center" vertical="center" wrapText="1"/>
    </xf>
    <xf numFmtId="0" fontId="22" fillId="2" borderId="0" xfId="0" applyFont="1" applyFill="1" applyAlignment="1">
      <alignment horizontal="center" vertical="center" wrapText="1"/>
    </xf>
    <xf numFmtId="165" fontId="16" fillId="0" borderId="0" xfId="1" applyNumberFormat="1" applyFont="1" applyFill="1" applyAlignment="1">
      <alignment horizontal="center"/>
    </xf>
    <xf numFmtId="0" fontId="3" fillId="9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/>
    </xf>
    <xf numFmtId="165" fontId="2" fillId="3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16" fillId="0" borderId="0" xfId="0" applyFont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2" borderId="0" xfId="0" applyFont="1" applyFill="1" applyBorder="1" applyAlignment="1">
      <alignment horizontal="center"/>
    </xf>
    <xf numFmtId="0" fontId="2" fillId="3" borderId="0" xfId="0" applyFont="1" applyFill="1" applyAlignment="1">
      <alignment horizontal="right"/>
    </xf>
    <xf numFmtId="0" fontId="2" fillId="4" borderId="0" xfId="0" applyFont="1" applyFill="1" applyAlignment="1">
      <alignment horizontal="right"/>
    </xf>
    <xf numFmtId="0" fontId="16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2" fillId="4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righ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9" fillId="4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7" fillId="0" borderId="2" xfId="0" applyFont="1" applyFill="1" applyBorder="1" applyAlignment="1">
      <alignment horizontal="left" wrapText="1"/>
    </xf>
    <xf numFmtId="0" fontId="18" fillId="4" borderId="1" xfId="0" applyFont="1" applyFill="1" applyBorder="1" applyAlignment="1">
      <alignment horizontal="center" vertical="center"/>
    </xf>
    <xf numFmtId="0" fontId="19" fillId="7" borderId="1" xfId="3" applyFont="1" applyFill="1" applyBorder="1" applyAlignment="1">
      <alignment horizontal="center" vertical="center"/>
    </xf>
  </cellXfs>
  <cellStyles count="4">
    <cellStyle name="Normal" xfId="0" builtinId="0"/>
    <cellStyle name="Normal 2" xfId="2" xr:uid="{00000000-0005-0000-0000-000001000000}"/>
    <cellStyle name="Normal 3" xfId="3" xr:uid="{00000000-0005-0000-0000-000002000000}"/>
    <cellStyle name="Porcentaje" xfId="1" builtinId="5"/>
  </cellStyles>
  <dxfs count="0"/>
  <tableStyles count="0" defaultTableStyle="TableStyleMedium2" defaultPivotStyle="PivotStyleMedium9"/>
  <colors>
    <mruColors>
      <color rgb="FF00AC66"/>
      <color rgb="FF007A49"/>
      <color rgb="FF008EC0"/>
      <color rgb="FF009ED6"/>
      <color rgb="FF0096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Datos!$H$4</c:f>
              <c:strCache>
                <c:ptCount val="1"/>
                <c:pt idx="0">
                  <c:v>%CAP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Datos!$A$5:$A$23</c:f>
              <c:strCache>
                <c:ptCount val="19"/>
                <c:pt idx="0">
                  <c:v>PD</c:v>
                </c:pt>
                <c:pt idx="1">
                  <c:v>I</c:v>
                </c:pt>
                <c:pt idx="2">
                  <c:v>II</c:v>
                </c:pt>
                <c:pt idx="3">
                  <c:v>III</c:v>
                </c:pt>
                <c:pt idx="4">
                  <c:v>IV</c:v>
                </c:pt>
                <c:pt idx="5">
                  <c:v>V</c:v>
                </c:pt>
                <c:pt idx="6">
                  <c:v>VI</c:v>
                </c:pt>
                <c:pt idx="7">
                  <c:v>JCD</c:v>
                </c:pt>
                <c:pt idx="8">
                  <c:v>MaRe</c:v>
                </c:pt>
                <c:pt idx="9">
                  <c:v>SS I</c:v>
                </c:pt>
                <c:pt idx="10">
                  <c:v>SS II</c:v>
                </c:pt>
                <c:pt idx="11">
                  <c:v>SS III</c:v>
                </c:pt>
                <c:pt idx="12">
                  <c:v>SS IV</c:v>
                </c:pt>
                <c:pt idx="13">
                  <c:v>SS V</c:v>
                </c:pt>
                <c:pt idx="14">
                  <c:v>SS VI</c:v>
                </c:pt>
                <c:pt idx="15">
                  <c:v>SS VII</c:v>
                </c:pt>
                <c:pt idx="16">
                  <c:v>SS VIII</c:v>
                </c:pt>
                <c:pt idx="17">
                  <c:v>SS IX</c:v>
                </c:pt>
                <c:pt idx="18">
                  <c:v>SS X</c:v>
                </c:pt>
              </c:strCache>
            </c:strRef>
          </c:cat>
          <c:val>
            <c:numRef>
              <c:f>Datos!$H$5:$H$23</c:f>
              <c:numCache>
                <c:formatCode>0%</c:formatCode>
                <c:ptCount val="19"/>
                <c:pt idx="0">
                  <c:v>0.83333333333333337</c:v>
                </c:pt>
                <c:pt idx="1">
                  <c:v>0.83333333333333337</c:v>
                </c:pt>
                <c:pt idx="2">
                  <c:v>0.66666666666666663</c:v>
                </c:pt>
                <c:pt idx="3">
                  <c:v>0.5</c:v>
                </c:pt>
                <c:pt idx="4">
                  <c:v>0.5</c:v>
                </c:pt>
                <c:pt idx="5">
                  <c:v>0.66666666666666663</c:v>
                </c:pt>
                <c:pt idx="6">
                  <c:v>0.66666666666666663</c:v>
                </c:pt>
                <c:pt idx="7">
                  <c:v>0.66666666666666663</c:v>
                </c:pt>
                <c:pt idx="8">
                  <c:v>0.66666666666666663</c:v>
                </c:pt>
                <c:pt idx="9">
                  <c:v>0.33333333333333331</c:v>
                </c:pt>
                <c:pt idx="10">
                  <c:v>1</c:v>
                </c:pt>
                <c:pt idx="11">
                  <c:v>0.5</c:v>
                </c:pt>
                <c:pt idx="12">
                  <c:v>0.66666666666666663</c:v>
                </c:pt>
                <c:pt idx="13">
                  <c:v>0.66666666666666663</c:v>
                </c:pt>
                <c:pt idx="14">
                  <c:v>0.66666666666666663</c:v>
                </c:pt>
                <c:pt idx="15">
                  <c:v>0.83333333333333337</c:v>
                </c:pt>
                <c:pt idx="16">
                  <c:v>0.66666666666666663</c:v>
                </c:pt>
                <c:pt idx="17">
                  <c:v>0.66666666666666663</c:v>
                </c:pt>
                <c:pt idx="18">
                  <c:v>0.83333333333333337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67-44B4-8CA5-B4AB4566C0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92036408"/>
        <c:axId val="192038368"/>
      </c:barChart>
      <c:catAx>
        <c:axId val="1920364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s-ES" sz="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92038368"/>
        <c:crosses val="autoZero"/>
        <c:auto val="1"/>
        <c:lblAlgn val="ctr"/>
        <c:lblOffset val="100"/>
        <c:noMultiLvlLbl val="0"/>
      </c:catAx>
      <c:valAx>
        <c:axId val="192038368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s-E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92036408"/>
        <c:crossesAt val="1"/>
        <c:crossBetween val="between"/>
        <c:majorUnit val="0.2"/>
        <c:minorUnit val="0.2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Datos!$B$97</c:f>
              <c:strCache>
                <c:ptCount val="1"/>
                <c:pt idx="0">
                  <c:v>ANTERIOR</c:v>
                </c:pt>
              </c:strCache>
            </c:strRef>
          </c:tx>
          <c:spPr>
            <a:solidFill>
              <a:srgbClr val="C4BD97">
                <a:alpha val="80000"/>
              </a:srgbClr>
            </a:solidFill>
          </c:spPr>
          <c:invertIfNegative val="1"/>
          <c:cat>
            <c:strRef>
              <c:f>Datos!$A$98:$A$113</c:f>
              <c:strCache>
                <c:ptCount val="16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  <c:pt idx="10">
                  <c:v>XI</c:v>
                </c:pt>
                <c:pt idx="11">
                  <c:v>XII</c:v>
                </c:pt>
                <c:pt idx="12">
                  <c:v>XIII</c:v>
                </c:pt>
                <c:pt idx="13">
                  <c:v>XIV</c:v>
                </c:pt>
                <c:pt idx="14">
                  <c:v>XV</c:v>
                </c:pt>
                <c:pt idx="15">
                  <c:v>ECD</c:v>
                </c:pt>
              </c:strCache>
            </c:strRef>
          </c:cat>
          <c:val>
            <c:numRef>
              <c:f>Datos!$B$98:$B$113</c:f>
              <c:numCache>
                <c:formatCode>General</c:formatCode>
                <c:ptCount val="16"/>
                <c:pt idx="0">
                  <c:v>20</c:v>
                </c:pt>
                <c:pt idx="1">
                  <c:v>62</c:v>
                </c:pt>
                <c:pt idx="2">
                  <c:v>12</c:v>
                </c:pt>
                <c:pt idx="3">
                  <c:v>34</c:v>
                </c:pt>
                <c:pt idx="4">
                  <c:v>84</c:v>
                </c:pt>
                <c:pt idx="5">
                  <c:v>25</c:v>
                </c:pt>
                <c:pt idx="6">
                  <c:v>46</c:v>
                </c:pt>
                <c:pt idx="7">
                  <c:v>73</c:v>
                </c:pt>
                <c:pt idx="8">
                  <c:v>24</c:v>
                </c:pt>
                <c:pt idx="9">
                  <c:v>16</c:v>
                </c:pt>
                <c:pt idx="10">
                  <c:v>76</c:v>
                </c:pt>
                <c:pt idx="11">
                  <c:v>22</c:v>
                </c:pt>
                <c:pt idx="12">
                  <c:v>12</c:v>
                </c:pt>
                <c:pt idx="13">
                  <c:v>45</c:v>
                </c:pt>
                <c:pt idx="14">
                  <c:v>32</c:v>
                </c:pt>
                <c:pt idx="15">
                  <c:v>20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C00000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0-FD02-4B0E-A975-A82F6A1136CC}"/>
            </c:ext>
          </c:extLst>
        </c:ser>
        <c:ser>
          <c:idx val="1"/>
          <c:order val="1"/>
          <c:tx>
            <c:strRef>
              <c:f>Datos!$C$97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Datos!$A$98:$A$113</c:f>
              <c:strCache>
                <c:ptCount val="16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  <c:pt idx="10">
                  <c:v>XI</c:v>
                </c:pt>
                <c:pt idx="11">
                  <c:v>XII</c:v>
                </c:pt>
                <c:pt idx="12">
                  <c:v>XIII</c:v>
                </c:pt>
                <c:pt idx="13">
                  <c:v>XIV</c:v>
                </c:pt>
                <c:pt idx="14">
                  <c:v>XV</c:v>
                </c:pt>
                <c:pt idx="15">
                  <c:v>ECD</c:v>
                </c:pt>
              </c:strCache>
            </c:strRef>
          </c:cat>
          <c:val>
            <c:numRef>
              <c:f>Datos!$C$98:$C$113</c:f>
              <c:numCache>
                <c:formatCode>General</c:formatCode>
                <c:ptCount val="16"/>
                <c:pt idx="0">
                  <c:v>24</c:v>
                </c:pt>
                <c:pt idx="1">
                  <c:v>80</c:v>
                </c:pt>
                <c:pt idx="2">
                  <c:v>10</c:v>
                </c:pt>
                <c:pt idx="3">
                  <c:v>36</c:v>
                </c:pt>
                <c:pt idx="4">
                  <c:v>90</c:v>
                </c:pt>
                <c:pt idx="5">
                  <c:v>18</c:v>
                </c:pt>
                <c:pt idx="6">
                  <c:v>33</c:v>
                </c:pt>
                <c:pt idx="7">
                  <c:v>54</c:v>
                </c:pt>
                <c:pt idx="8">
                  <c:v>15</c:v>
                </c:pt>
                <c:pt idx="9">
                  <c:v>40</c:v>
                </c:pt>
                <c:pt idx="10">
                  <c:v>100</c:v>
                </c:pt>
                <c:pt idx="11">
                  <c:v>10</c:v>
                </c:pt>
                <c:pt idx="12">
                  <c:v>50</c:v>
                </c:pt>
                <c:pt idx="13">
                  <c:v>48</c:v>
                </c:pt>
                <c:pt idx="14">
                  <c:v>36</c:v>
                </c:pt>
                <c:pt idx="15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02-4B0E-A975-A82F6A1136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6"/>
        <c:axId val="192317688"/>
        <c:axId val="192318080"/>
      </c:barChart>
      <c:catAx>
        <c:axId val="1923176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es-ES" sz="900" b="1"/>
            </a:pPr>
            <a:endParaRPr lang="es-MX"/>
          </a:p>
        </c:txPr>
        <c:crossAx val="192318080"/>
        <c:crosses val="autoZero"/>
        <c:auto val="1"/>
        <c:lblAlgn val="ctr"/>
        <c:lblOffset val="100"/>
        <c:noMultiLvlLbl val="0"/>
      </c:catAx>
      <c:valAx>
        <c:axId val="192318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s-ES"/>
            </a:pPr>
            <a:endParaRPr lang="es-MX"/>
          </a:p>
        </c:txPr>
        <c:crossAx val="192317688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Datos!$C$176</c:f>
              <c:strCache>
                <c:ptCount val="1"/>
                <c:pt idx="0">
                  <c:v>1N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Datos!$A$177:$B$202</c:f>
              <c:multiLvlStrCache>
                <c:ptCount val="26"/>
                <c:lvl>
                  <c:pt idx="0">
                    <c:v>ANTERIOR</c:v>
                  </c:pt>
                  <c:pt idx="1">
                    <c:v>ACTUAL</c:v>
                  </c:pt>
                  <c:pt idx="2">
                    <c:v>ANTERIOR</c:v>
                  </c:pt>
                  <c:pt idx="3">
                    <c:v>ACTUAL</c:v>
                  </c:pt>
                  <c:pt idx="4">
                    <c:v>ANTERIOR</c:v>
                  </c:pt>
                  <c:pt idx="5">
                    <c:v>ACTUAL</c:v>
                  </c:pt>
                  <c:pt idx="6">
                    <c:v>ANTERIOR</c:v>
                  </c:pt>
                  <c:pt idx="7">
                    <c:v>ACTUAL</c:v>
                  </c:pt>
                  <c:pt idx="8">
                    <c:v>ANTERIOR</c:v>
                  </c:pt>
                  <c:pt idx="9">
                    <c:v>ACTUAL</c:v>
                  </c:pt>
                  <c:pt idx="10">
                    <c:v>ANTERIOR</c:v>
                  </c:pt>
                  <c:pt idx="11">
                    <c:v>ACTUAL</c:v>
                  </c:pt>
                  <c:pt idx="12">
                    <c:v>ANTERIOR</c:v>
                  </c:pt>
                  <c:pt idx="13">
                    <c:v>ACTUAL</c:v>
                  </c:pt>
                  <c:pt idx="14">
                    <c:v>ANTERIOR</c:v>
                  </c:pt>
                  <c:pt idx="15">
                    <c:v>ACTUAL</c:v>
                  </c:pt>
                  <c:pt idx="16">
                    <c:v>ANTERIOR</c:v>
                  </c:pt>
                  <c:pt idx="17">
                    <c:v>ACTUAL</c:v>
                  </c:pt>
                  <c:pt idx="18">
                    <c:v>ANTERIOR</c:v>
                  </c:pt>
                  <c:pt idx="19">
                    <c:v>ACTUAL</c:v>
                  </c:pt>
                  <c:pt idx="20">
                    <c:v>ANTERIOR</c:v>
                  </c:pt>
                  <c:pt idx="21">
                    <c:v>ACTUAL</c:v>
                  </c:pt>
                  <c:pt idx="22">
                    <c:v>ANTERIOR</c:v>
                  </c:pt>
                  <c:pt idx="23">
                    <c:v>ACTUAL</c:v>
                  </c:pt>
                  <c:pt idx="24">
                    <c:v>ANTERIOR</c:v>
                  </c:pt>
                  <c:pt idx="25">
                    <c:v>ACTUAL</c:v>
                  </c:pt>
                </c:lvl>
                <c:lvl>
                  <c:pt idx="0">
                    <c:v>I</c:v>
                  </c:pt>
                  <c:pt idx="2">
                    <c:v>II</c:v>
                  </c:pt>
                  <c:pt idx="4">
                    <c:v>III</c:v>
                  </c:pt>
                  <c:pt idx="6">
                    <c:v>IV</c:v>
                  </c:pt>
                  <c:pt idx="8">
                    <c:v>V</c:v>
                  </c:pt>
                  <c:pt idx="10">
                    <c:v>VI</c:v>
                  </c:pt>
                  <c:pt idx="12">
                    <c:v>VII</c:v>
                  </c:pt>
                  <c:pt idx="14">
                    <c:v>VIII</c:v>
                  </c:pt>
                  <c:pt idx="16">
                    <c:v>IX</c:v>
                  </c:pt>
                  <c:pt idx="18">
                    <c:v>X</c:v>
                  </c:pt>
                  <c:pt idx="20">
                    <c:v>XI</c:v>
                  </c:pt>
                  <c:pt idx="22">
                    <c:v>XII</c:v>
                  </c:pt>
                  <c:pt idx="24">
                    <c:v>XIII</c:v>
                  </c:pt>
                </c:lvl>
              </c:multiLvlStrCache>
            </c:multiLvlStrRef>
          </c:cat>
          <c:val>
            <c:numRef>
              <c:f>Datos!$C$177:$C$202</c:f>
              <c:numCache>
                <c:formatCode>General</c:formatCode>
                <c:ptCount val="26"/>
                <c:pt idx="0">
                  <c:v>201</c:v>
                </c:pt>
                <c:pt idx="1">
                  <c:v>345</c:v>
                </c:pt>
                <c:pt idx="2">
                  <c:v>54</c:v>
                </c:pt>
                <c:pt idx="3">
                  <c:v>34</c:v>
                </c:pt>
                <c:pt idx="4">
                  <c:v>543</c:v>
                </c:pt>
                <c:pt idx="5">
                  <c:v>455</c:v>
                </c:pt>
                <c:pt idx="6">
                  <c:v>234</c:v>
                </c:pt>
                <c:pt idx="7">
                  <c:v>543</c:v>
                </c:pt>
                <c:pt idx="8">
                  <c:v>321</c:v>
                </c:pt>
                <c:pt idx="9">
                  <c:v>233</c:v>
                </c:pt>
                <c:pt idx="10">
                  <c:v>112</c:v>
                </c:pt>
                <c:pt idx="11">
                  <c:v>211</c:v>
                </c:pt>
                <c:pt idx="12">
                  <c:v>112</c:v>
                </c:pt>
                <c:pt idx="13">
                  <c:v>211</c:v>
                </c:pt>
                <c:pt idx="14">
                  <c:v>112</c:v>
                </c:pt>
                <c:pt idx="15">
                  <c:v>211</c:v>
                </c:pt>
                <c:pt idx="16">
                  <c:v>112</c:v>
                </c:pt>
                <c:pt idx="17">
                  <c:v>211</c:v>
                </c:pt>
                <c:pt idx="18">
                  <c:v>112</c:v>
                </c:pt>
                <c:pt idx="19">
                  <c:v>211</c:v>
                </c:pt>
                <c:pt idx="20">
                  <c:v>112</c:v>
                </c:pt>
                <c:pt idx="21">
                  <c:v>211</c:v>
                </c:pt>
                <c:pt idx="22">
                  <c:v>34</c:v>
                </c:pt>
                <c:pt idx="23">
                  <c:v>45</c:v>
                </c:pt>
                <c:pt idx="24">
                  <c:v>34</c:v>
                </c:pt>
                <c:pt idx="25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07-494A-A8D4-7C4D68FAF080}"/>
            </c:ext>
          </c:extLst>
        </c:ser>
        <c:ser>
          <c:idx val="1"/>
          <c:order val="1"/>
          <c:tx>
            <c:strRef>
              <c:f>Datos!$D$176</c:f>
              <c:strCache>
                <c:ptCount val="1"/>
                <c:pt idx="0">
                  <c:v>2N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Datos!$A$177:$B$202</c:f>
              <c:multiLvlStrCache>
                <c:ptCount val="26"/>
                <c:lvl>
                  <c:pt idx="0">
                    <c:v>ANTERIOR</c:v>
                  </c:pt>
                  <c:pt idx="1">
                    <c:v>ACTUAL</c:v>
                  </c:pt>
                  <c:pt idx="2">
                    <c:v>ANTERIOR</c:v>
                  </c:pt>
                  <c:pt idx="3">
                    <c:v>ACTUAL</c:v>
                  </c:pt>
                  <c:pt idx="4">
                    <c:v>ANTERIOR</c:v>
                  </c:pt>
                  <c:pt idx="5">
                    <c:v>ACTUAL</c:v>
                  </c:pt>
                  <c:pt idx="6">
                    <c:v>ANTERIOR</c:v>
                  </c:pt>
                  <c:pt idx="7">
                    <c:v>ACTUAL</c:v>
                  </c:pt>
                  <c:pt idx="8">
                    <c:v>ANTERIOR</c:v>
                  </c:pt>
                  <c:pt idx="9">
                    <c:v>ACTUAL</c:v>
                  </c:pt>
                  <c:pt idx="10">
                    <c:v>ANTERIOR</c:v>
                  </c:pt>
                  <c:pt idx="11">
                    <c:v>ACTUAL</c:v>
                  </c:pt>
                  <c:pt idx="12">
                    <c:v>ANTERIOR</c:v>
                  </c:pt>
                  <c:pt idx="13">
                    <c:v>ACTUAL</c:v>
                  </c:pt>
                  <c:pt idx="14">
                    <c:v>ANTERIOR</c:v>
                  </c:pt>
                  <c:pt idx="15">
                    <c:v>ACTUAL</c:v>
                  </c:pt>
                  <c:pt idx="16">
                    <c:v>ANTERIOR</c:v>
                  </c:pt>
                  <c:pt idx="17">
                    <c:v>ACTUAL</c:v>
                  </c:pt>
                  <c:pt idx="18">
                    <c:v>ANTERIOR</c:v>
                  </c:pt>
                  <c:pt idx="19">
                    <c:v>ACTUAL</c:v>
                  </c:pt>
                  <c:pt idx="20">
                    <c:v>ANTERIOR</c:v>
                  </c:pt>
                  <c:pt idx="21">
                    <c:v>ACTUAL</c:v>
                  </c:pt>
                  <c:pt idx="22">
                    <c:v>ANTERIOR</c:v>
                  </c:pt>
                  <c:pt idx="23">
                    <c:v>ACTUAL</c:v>
                  </c:pt>
                  <c:pt idx="24">
                    <c:v>ANTERIOR</c:v>
                  </c:pt>
                  <c:pt idx="25">
                    <c:v>ACTUAL</c:v>
                  </c:pt>
                </c:lvl>
                <c:lvl>
                  <c:pt idx="0">
                    <c:v>I</c:v>
                  </c:pt>
                  <c:pt idx="2">
                    <c:v>II</c:v>
                  </c:pt>
                  <c:pt idx="4">
                    <c:v>III</c:v>
                  </c:pt>
                  <c:pt idx="6">
                    <c:v>IV</c:v>
                  </c:pt>
                  <c:pt idx="8">
                    <c:v>V</c:v>
                  </c:pt>
                  <c:pt idx="10">
                    <c:v>VI</c:v>
                  </c:pt>
                  <c:pt idx="12">
                    <c:v>VII</c:v>
                  </c:pt>
                  <c:pt idx="14">
                    <c:v>VIII</c:v>
                  </c:pt>
                  <c:pt idx="16">
                    <c:v>IX</c:v>
                  </c:pt>
                  <c:pt idx="18">
                    <c:v>X</c:v>
                  </c:pt>
                  <c:pt idx="20">
                    <c:v>XI</c:v>
                  </c:pt>
                  <c:pt idx="22">
                    <c:v>XII</c:v>
                  </c:pt>
                  <c:pt idx="24">
                    <c:v>XIII</c:v>
                  </c:pt>
                </c:lvl>
              </c:multiLvlStrCache>
            </c:multiLvlStrRef>
          </c:cat>
          <c:val>
            <c:numRef>
              <c:f>Datos!$D$177:$D$202</c:f>
              <c:numCache>
                <c:formatCode>General</c:formatCode>
                <c:ptCount val="26"/>
                <c:pt idx="0">
                  <c:v>122</c:v>
                </c:pt>
                <c:pt idx="1">
                  <c:v>180</c:v>
                </c:pt>
                <c:pt idx="2">
                  <c:v>23</c:v>
                </c:pt>
                <c:pt idx="3">
                  <c:v>33</c:v>
                </c:pt>
                <c:pt idx="4">
                  <c:v>342</c:v>
                </c:pt>
                <c:pt idx="5">
                  <c:v>432</c:v>
                </c:pt>
                <c:pt idx="6">
                  <c:v>224</c:v>
                </c:pt>
                <c:pt idx="7">
                  <c:v>221</c:v>
                </c:pt>
                <c:pt idx="8">
                  <c:v>231</c:v>
                </c:pt>
                <c:pt idx="9">
                  <c:v>300</c:v>
                </c:pt>
                <c:pt idx="10">
                  <c:v>101</c:v>
                </c:pt>
                <c:pt idx="11">
                  <c:v>110</c:v>
                </c:pt>
                <c:pt idx="12">
                  <c:v>101</c:v>
                </c:pt>
                <c:pt idx="13">
                  <c:v>110</c:v>
                </c:pt>
                <c:pt idx="14">
                  <c:v>101</c:v>
                </c:pt>
                <c:pt idx="15">
                  <c:v>110</c:v>
                </c:pt>
                <c:pt idx="16">
                  <c:v>101</c:v>
                </c:pt>
                <c:pt idx="17">
                  <c:v>110</c:v>
                </c:pt>
                <c:pt idx="18">
                  <c:v>101</c:v>
                </c:pt>
                <c:pt idx="19">
                  <c:v>110</c:v>
                </c:pt>
                <c:pt idx="20">
                  <c:v>101</c:v>
                </c:pt>
                <c:pt idx="21">
                  <c:v>110</c:v>
                </c:pt>
                <c:pt idx="22">
                  <c:v>21</c:v>
                </c:pt>
                <c:pt idx="23">
                  <c:v>32</c:v>
                </c:pt>
                <c:pt idx="24">
                  <c:v>21</c:v>
                </c:pt>
                <c:pt idx="25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07-494A-A8D4-7C4D68FAF080}"/>
            </c:ext>
          </c:extLst>
        </c:ser>
        <c:ser>
          <c:idx val="2"/>
          <c:order val="2"/>
          <c:tx>
            <c:strRef>
              <c:f>Datos!$E$176</c:f>
              <c:strCache>
                <c:ptCount val="1"/>
                <c:pt idx="0">
                  <c:v>3N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Datos!$A$177:$B$202</c:f>
              <c:multiLvlStrCache>
                <c:ptCount val="26"/>
                <c:lvl>
                  <c:pt idx="0">
                    <c:v>ANTERIOR</c:v>
                  </c:pt>
                  <c:pt idx="1">
                    <c:v>ACTUAL</c:v>
                  </c:pt>
                  <c:pt idx="2">
                    <c:v>ANTERIOR</c:v>
                  </c:pt>
                  <c:pt idx="3">
                    <c:v>ACTUAL</c:v>
                  </c:pt>
                  <c:pt idx="4">
                    <c:v>ANTERIOR</c:v>
                  </c:pt>
                  <c:pt idx="5">
                    <c:v>ACTUAL</c:v>
                  </c:pt>
                  <c:pt idx="6">
                    <c:v>ANTERIOR</c:v>
                  </c:pt>
                  <c:pt idx="7">
                    <c:v>ACTUAL</c:v>
                  </c:pt>
                  <c:pt idx="8">
                    <c:v>ANTERIOR</c:v>
                  </c:pt>
                  <c:pt idx="9">
                    <c:v>ACTUAL</c:v>
                  </c:pt>
                  <c:pt idx="10">
                    <c:v>ANTERIOR</c:v>
                  </c:pt>
                  <c:pt idx="11">
                    <c:v>ACTUAL</c:v>
                  </c:pt>
                  <c:pt idx="12">
                    <c:v>ANTERIOR</c:v>
                  </c:pt>
                  <c:pt idx="13">
                    <c:v>ACTUAL</c:v>
                  </c:pt>
                  <c:pt idx="14">
                    <c:v>ANTERIOR</c:v>
                  </c:pt>
                  <c:pt idx="15">
                    <c:v>ACTUAL</c:v>
                  </c:pt>
                  <c:pt idx="16">
                    <c:v>ANTERIOR</c:v>
                  </c:pt>
                  <c:pt idx="17">
                    <c:v>ACTUAL</c:v>
                  </c:pt>
                  <c:pt idx="18">
                    <c:v>ANTERIOR</c:v>
                  </c:pt>
                  <c:pt idx="19">
                    <c:v>ACTUAL</c:v>
                  </c:pt>
                  <c:pt idx="20">
                    <c:v>ANTERIOR</c:v>
                  </c:pt>
                  <c:pt idx="21">
                    <c:v>ACTUAL</c:v>
                  </c:pt>
                  <c:pt idx="22">
                    <c:v>ANTERIOR</c:v>
                  </c:pt>
                  <c:pt idx="23">
                    <c:v>ACTUAL</c:v>
                  </c:pt>
                  <c:pt idx="24">
                    <c:v>ANTERIOR</c:v>
                  </c:pt>
                  <c:pt idx="25">
                    <c:v>ACTUAL</c:v>
                  </c:pt>
                </c:lvl>
                <c:lvl>
                  <c:pt idx="0">
                    <c:v>I</c:v>
                  </c:pt>
                  <c:pt idx="2">
                    <c:v>II</c:v>
                  </c:pt>
                  <c:pt idx="4">
                    <c:v>III</c:v>
                  </c:pt>
                  <c:pt idx="6">
                    <c:v>IV</c:v>
                  </c:pt>
                  <c:pt idx="8">
                    <c:v>V</c:v>
                  </c:pt>
                  <c:pt idx="10">
                    <c:v>VI</c:v>
                  </c:pt>
                  <c:pt idx="12">
                    <c:v>VII</c:v>
                  </c:pt>
                  <c:pt idx="14">
                    <c:v>VIII</c:v>
                  </c:pt>
                  <c:pt idx="16">
                    <c:v>IX</c:v>
                  </c:pt>
                  <c:pt idx="18">
                    <c:v>X</c:v>
                  </c:pt>
                  <c:pt idx="20">
                    <c:v>XI</c:v>
                  </c:pt>
                  <c:pt idx="22">
                    <c:v>XII</c:v>
                  </c:pt>
                  <c:pt idx="24">
                    <c:v>XIII</c:v>
                  </c:pt>
                </c:lvl>
              </c:multiLvlStrCache>
            </c:multiLvlStrRef>
          </c:cat>
          <c:val>
            <c:numRef>
              <c:f>Datos!$E$177:$E$202</c:f>
              <c:numCache>
                <c:formatCode>General</c:formatCode>
                <c:ptCount val="26"/>
                <c:pt idx="0">
                  <c:v>76</c:v>
                </c:pt>
                <c:pt idx="1">
                  <c:v>100</c:v>
                </c:pt>
                <c:pt idx="2">
                  <c:v>12</c:v>
                </c:pt>
                <c:pt idx="3">
                  <c:v>23</c:v>
                </c:pt>
                <c:pt idx="4">
                  <c:v>234</c:v>
                </c:pt>
                <c:pt idx="5">
                  <c:v>233</c:v>
                </c:pt>
                <c:pt idx="6">
                  <c:v>122</c:v>
                </c:pt>
                <c:pt idx="7">
                  <c:v>205</c:v>
                </c:pt>
                <c:pt idx="8">
                  <c:v>156</c:v>
                </c:pt>
                <c:pt idx="9">
                  <c:v>200</c:v>
                </c:pt>
                <c:pt idx="10">
                  <c:v>89</c:v>
                </c:pt>
                <c:pt idx="11">
                  <c:v>100</c:v>
                </c:pt>
                <c:pt idx="12">
                  <c:v>89</c:v>
                </c:pt>
                <c:pt idx="13">
                  <c:v>100</c:v>
                </c:pt>
                <c:pt idx="14">
                  <c:v>89</c:v>
                </c:pt>
                <c:pt idx="15">
                  <c:v>100</c:v>
                </c:pt>
                <c:pt idx="16">
                  <c:v>89</c:v>
                </c:pt>
                <c:pt idx="17">
                  <c:v>100</c:v>
                </c:pt>
                <c:pt idx="18">
                  <c:v>89</c:v>
                </c:pt>
                <c:pt idx="19">
                  <c:v>100</c:v>
                </c:pt>
                <c:pt idx="20">
                  <c:v>89</c:v>
                </c:pt>
                <c:pt idx="21">
                  <c:v>100</c:v>
                </c:pt>
                <c:pt idx="22">
                  <c:v>5</c:v>
                </c:pt>
                <c:pt idx="23">
                  <c:v>20</c:v>
                </c:pt>
                <c:pt idx="24">
                  <c:v>5</c:v>
                </c:pt>
                <c:pt idx="25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407-494A-A8D4-7C4D68FAF0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5"/>
        <c:overlap val="100"/>
        <c:axId val="192316120"/>
        <c:axId val="192419288"/>
      </c:barChart>
      <c:catAx>
        <c:axId val="192316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92419288"/>
        <c:crosses val="autoZero"/>
        <c:auto val="1"/>
        <c:lblAlgn val="ctr"/>
        <c:lblOffset val="100"/>
        <c:tickMarkSkip val="1"/>
        <c:noMultiLvlLbl val="0"/>
      </c:catAx>
      <c:valAx>
        <c:axId val="192419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92316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Datos!$A$37:$A$48</c:f>
              <c:strCache>
                <c:ptCount val="12"/>
                <c:pt idx="0">
                  <c:v>SEPTIEMBRE</c:v>
                </c:pt>
                <c:pt idx="1">
                  <c:v>OCTUBRE</c:v>
                </c:pt>
                <c:pt idx="2">
                  <c:v>NOVIEMBRE</c:v>
                </c:pt>
                <c:pt idx="3">
                  <c:v>DICIEMBRE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</c:strCache>
            </c:strRef>
          </c:cat>
          <c:val>
            <c:numRef>
              <c:f>Datos!$J$37:$J$48</c:f>
              <c:numCache>
                <c:formatCode>0%</c:formatCode>
                <c:ptCount val="12"/>
                <c:pt idx="0">
                  <c:v>0.7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A7-4731-923B-74DD5CB98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94727288"/>
        <c:axId val="172474696"/>
      </c:barChart>
      <c:catAx>
        <c:axId val="1947272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s-ES" sz="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72474696"/>
        <c:crosses val="autoZero"/>
        <c:auto val="1"/>
        <c:lblAlgn val="ctr"/>
        <c:lblOffset val="100"/>
        <c:noMultiLvlLbl val="0"/>
      </c:catAx>
      <c:valAx>
        <c:axId val="172474696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s-E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94727288"/>
        <c:crosses val="autoZero"/>
        <c:crossBetween val="between"/>
        <c:majorUnit val="0.2"/>
        <c:minorUnit val="0.2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Datos!$B$77</c:f>
              <c:strCache>
                <c:ptCount val="1"/>
                <c:pt idx="0">
                  <c:v>CALIFICACIÓN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Datos!$A$78:$A$87</c:f>
              <c:strCache>
                <c:ptCount val="10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</c:strCache>
            </c:strRef>
          </c:cat>
          <c:val>
            <c:numRef>
              <c:f>Datos!$B$78:$B$87</c:f>
              <c:numCache>
                <c:formatCode>General</c:formatCode>
                <c:ptCount val="10"/>
                <c:pt idx="0">
                  <c:v>20.55</c:v>
                </c:pt>
                <c:pt idx="1">
                  <c:v>50</c:v>
                </c:pt>
                <c:pt idx="2">
                  <c:v>98.5</c:v>
                </c:pt>
                <c:pt idx="3">
                  <c:v>45.62</c:v>
                </c:pt>
                <c:pt idx="4">
                  <c:v>70</c:v>
                </c:pt>
                <c:pt idx="5">
                  <c:v>75</c:v>
                </c:pt>
                <c:pt idx="6">
                  <c:v>80</c:v>
                </c:pt>
                <c:pt idx="7">
                  <c:v>95</c:v>
                </c:pt>
                <c:pt idx="8">
                  <c:v>100</c:v>
                </c:pt>
                <c:pt idx="9">
                  <c:v>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1C-4BD2-BCB6-83784BF8E2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92314944"/>
        <c:axId val="192315336"/>
      </c:barChart>
      <c:catAx>
        <c:axId val="1923149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es-ES"/>
            </a:pPr>
            <a:endParaRPr lang="es-MX"/>
          </a:p>
        </c:txPr>
        <c:crossAx val="192315336"/>
        <c:crosses val="autoZero"/>
        <c:auto val="1"/>
        <c:lblAlgn val="ctr"/>
        <c:lblOffset val="100"/>
        <c:noMultiLvlLbl val="0"/>
      </c:catAx>
      <c:valAx>
        <c:axId val="192315336"/>
        <c:scaling>
          <c:orientation val="minMax"/>
          <c:max val="10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s-ES"/>
            </a:pPr>
            <a:endParaRPr lang="es-MX"/>
          </a:p>
        </c:txPr>
        <c:crossAx val="192314944"/>
        <c:crosses val="autoZero"/>
        <c:crossBetween val="between"/>
        <c:majorUnit val="20"/>
        <c:minorUnit val="4"/>
      </c:val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Datos!$B$97</c:f>
              <c:strCache>
                <c:ptCount val="1"/>
                <c:pt idx="0">
                  <c:v>ANTERIOR</c:v>
                </c:pt>
              </c:strCache>
            </c:strRef>
          </c:tx>
          <c:spPr>
            <a:solidFill>
              <a:srgbClr val="C4BD97">
                <a:alpha val="80000"/>
              </a:srgbClr>
            </a:solidFill>
          </c:spPr>
          <c:invertIfNegative val="1"/>
          <c:cat>
            <c:strRef>
              <c:f>Datos!$A$98:$A$113</c:f>
              <c:strCache>
                <c:ptCount val="16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  <c:pt idx="10">
                  <c:v>XI</c:v>
                </c:pt>
                <c:pt idx="11">
                  <c:v>XII</c:v>
                </c:pt>
                <c:pt idx="12">
                  <c:v>XIII</c:v>
                </c:pt>
                <c:pt idx="13">
                  <c:v>XIV</c:v>
                </c:pt>
                <c:pt idx="14">
                  <c:v>XV</c:v>
                </c:pt>
                <c:pt idx="15">
                  <c:v>ECD</c:v>
                </c:pt>
              </c:strCache>
            </c:strRef>
          </c:cat>
          <c:val>
            <c:numRef>
              <c:f>Datos!$B$98:$B$113</c:f>
              <c:numCache>
                <c:formatCode>General</c:formatCode>
                <c:ptCount val="16"/>
                <c:pt idx="0">
                  <c:v>20</c:v>
                </c:pt>
                <c:pt idx="1">
                  <c:v>62</c:v>
                </c:pt>
                <c:pt idx="2">
                  <c:v>12</c:v>
                </c:pt>
                <c:pt idx="3">
                  <c:v>34</c:v>
                </c:pt>
                <c:pt idx="4">
                  <c:v>84</c:v>
                </c:pt>
                <c:pt idx="5">
                  <c:v>25</c:v>
                </c:pt>
                <c:pt idx="6">
                  <c:v>46</c:v>
                </c:pt>
                <c:pt idx="7">
                  <c:v>73</c:v>
                </c:pt>
                <c:pt idx="8">
                  <c:v>24</c:v>
                </c:pt>
                <c:pt idx="9">
                  <c:v>16</c:v>
                </c:pt>
                <c:pt idx="10">
                  <c:v>76</c:v>
                </c:pt>
                <c:pt idx="11">
                  <c:v>22</c:v>
                </c:pt>
                <c:pt idx="12">
                  <c:v>12</c:v>
                </c:pt>
                <c:pt idx="13">
                  <c:v>45</c:v>
                </c:pt>
                <c:pt idx="14">
                  <c:v>32</c:v>
                </c:pt>
                <c:pt idx="15">
                  <c:v>20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C00000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0-C608-4BBF-9D73-DB84E93FE7A4}"/>
            </c:ext>
          </c:extLst>
        </c:ser>
        <c:ser>
          <c:idx val="1"/>
          <c:order val="1"/>
          <c:tx>
            <c:strRef>
              <c:f>Datos!$C$97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Datos!$A$98:$A$113</c:f>
              <c:strCache>
                <c:ptCount val="16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  <c:pt idx="10">
                  <c:v>XI</c:v>
                </c:pt>
                <c:pt idx="11">
                  <c:v>XII</c:v>
                </c:pt>
                <c:pt idx="12">
                  <c:v>XIII</c:v>
                </c:pt>
                <c:pt idx="13">
                  <c:v>XIV</c:v>
                </c:pt>
                <c:pt idx="14">
                  <c:v>XV</c:v>
                </c:pt>
                <c:pt idx="15">
                  <c:v>ECD</c:v>
                </c:pt>
              </c:strCache>
            </c:strRef>
          </c:cat>
          <c:val>
            <c:numRef>
              <c:f>Datos!$C$98:$C$113</c:f>
              <c:numCache>
                <c:formatCode>General</c:formatCode>
                <c:ptCount val="16"/>
                <c:pt idx="0">
                  <c:v>24</c:v>
                </c:pt>
                <c:pt idx="1">
                  <c:v>80</c:v>
                </c:pt>
                <c:pt idx="2">
                  <c:v>10</c:v>
                </c:pt>
                <c:pt idx="3">
                  <c:v>36</c:v>
                </c:pt>
                <c:pt idx="4">
                  <c:v>90</c:v>
                </c:pt>
                <c:pt idx="5">
                  <c:v>18</c:v>
                </c:pt>
                <c:pt idx="6">
                  <c:v>33</c:v>
                </c:pt>
                <c:pt idx="7">
                  <c:v>54</c:v>
                </c:pt>
                <c:pt idx="8">
                  <c:v>15</c:v>
                </c:pt>
                <c:pt idx="9">
                  <c:v>40</c:v>
                </c:pt>
                <c:pt idx="10">
                  <c:v>100</c:v>
                </c:pt>
                <c:pt idx="11">
                  <c:v>10</c:v>
                </c:pt>
                <c:pt idx="12">
                  <c:v>50</c:v>
                </c:pt>
                <c:pt idx="13">
                  <c:v>48</c:v>
                </c:pt>
                <c:pt idx="14">
                  <c:v>36</c:v>
                </c:pt>
                <c:pt idx="15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08-4BBF-9D73-DB84E93FE7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6"/>
        <c:axId val="192317688"/>
        <c:axId val="192318080"/>
      </c:barChart>
      <c:catAx>
        <c:axId val="1923176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es-ES" sz="900" b="1"/>
            </a:pPr>
            <a:endParaRPr lang="es-MX"/>
          </a:p>
        </c:txPr>
        <c:crossAx val="192318080"/>
        <c:crosses val="autoZero"/>
        <c:auto val="1"/>
        <c:lblAlgn val="ctr"/>
        <c:lblOffset val="100"/>
        <c:noMultiLvlLbl val="0"/>
      </c:catAx>
      <c:valAx>
        <c:axId val="192318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s-ES"/>
            </a:pPr>
            <a:endParaRPr lang="es-MX"/>
          </a:p>
        </c:txPr>
        <c:crossAx val="192317688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5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Datos!$A$61:$A$68</c:f>
              <c:strCache>
                <c:ptCount val="8"/>
                <c:pt idx="0">
                  <c:v>ÁREA I</c:v>
                </c:pt>
                <c:pt idx="1">
                  <c:v>ÁREA II</c:v>
                </c:pt>
                <c:pt idx="2">
                  <c:v>ÁREA III</c:v>
                </c:pt>
                <c:pt idx="3">
                  <c:v>ÁREA IV</c:v>
                </c:pt>
                <c:pt idx="4">
                  <c:v>ÁREA V</c:v>
                </c:pt>
                <c:pt idx="5">
                  <c:v>ÁREA VI</c:v>
                </c:pt>
                <c:pt idx="6">
                  <c:v>JCD</c:v>
                </c:pt>
                <c:pt idx="7">
                  <c:v>MaRe</c:v>
                </c:pt>
              </c:strCache>
            </c:strRef>
          </c:cat>
          <c:val>
            <c:numRef>
              <c:f>Datos!$B$61:$B$68</c:f>
              <c:numCache>
                <c:formatCode>0.00</c:formatCode>
                <c:ptCount val="8"/>
                <c:pt idx="0">
                  <c:v>55.6</c:v>
                </c:pt>
                <c:pt idx="1">
                  <c:v>89.72</c:v>
                </c:pt>
                <c:pt idx="2">
                  <c:v>56.8</c:v>
                </c:pt>
                <c:pt idx="3">
                  <c:v>77.42</c:v>
                </c:pt>
                <c:pt idx="4">
                  <c:v>45.5</c:v>
                </c:pt>
                <c:pt idx="5">
                  <c:v>83.45</c:v>
                </c:pt>
                <c:pt idx="6">
                  <c:v>92.6</c:v>
                </c:pt>
                <c:pt idx="7">
                  <c:v>87.5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BC-4625-BC9F-480F59E780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2317296"/>
        <c:axId val="192316904"/>
      </c:barChart>
      <c:catAx>
        <c:axId val="192317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92316904"/>
        <c:crosses val="autoZero"/>
        <c:auto val="1"/>
        <c:lblAlgn val="ctr"/>
        <c:lblOffset val="100"/>
        <c:noMultiLvlLbl val="0"/>
      </c:catAx>
      <c:valAx>
        <c:axId val="19231690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92317296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Datos!$C$176</c:f>
              <c:strCache>
                <c:ptCount val="1"/>
                <c:pt idx="0">
                  <c:v>1N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Datos!$A$177:$B$202</c:f>
              <c:multiLvlStrCache>
                <c:ptCount val="26"/>
                <c:lvl>
                  <c:pt idx="0">
                    <c:v>ANTERIOR</c:v>
                  </c:pt>
                  <c:pt idx="1">
                    <c:v>ACTUAL</c:v>
                  </c:pt>
                  <c:pt idx="2">
                    <c:v>ANTERIOR</c:v>
                  </c:pt>
                  <c:pt idx="3">
                    <c:v>ACTUAL</c:v>
                  </c:pt>
                  <c:pt idx="4">
                    <c:v>ANTERIOR</c:v>
                  </c:pt>
                  <c:pt idx="5">
                    <c:v>ACTUAL</c:v>
                  </c:pt>
                  <c:pt idx="6">
                    <c:v>ANTERIOR</c:v>
                  </c:pt>
                  <c:pt idx="7">
                    <c:v>ACTUAL</c:v>
                  </c:pt>
                  <c:pt idx="8">
                    <c:v>ANTERIOR</c:v>
                  </c:pt>
                  <c:pt idx="9">
                    <c:v>ACTUAL</c:v>
                  </c:pt>
                  <c:pt idx="10">
                    <c:v>ANTERIOR</c:v>
                  </c:pt>
                  <c:pt idx="11">
                    <c:v>ACTUAL</c:v>
                  </c:pt>
                  <c:pt idx="12">
                    <c:v>ANTERIOR</c:v>
                  </c:pt>
                  <c:pt idx="13">
                    <c:v>ACTUAL</c:v>
                  </c:pt>
                  <c:pt idx="14">
                    <c:v>ANTERIOR</c:v>
                  </c:pt>
                  <c:pt idx="15">
                    <c:v>ACTUAL</c:v>
                  </c:pt>
                  <c:pt idx="16">
                    <c:v>ANTERIOR</c:v>
                  </c:pt>
                  <c:pt idx="17">
                    <c:v>ACTUAL</c:v>
                  </c:pt>
                  <c:pt idx="18">
                    <c:v>ANTERIOR</c:v>
                  </c:pt>
                  <c:pt idx="19">
                    <c:v>ACTUAL</c:v>
                  </c:pt>
                  <c:pt idx="20">
                    <c:v>ANTERIOR</c:v>
                  </c:pt>
                  <c:pt idx="21">
                    <c:v>ACTUAL</c:v>
                  </c:pt>
                  <c:pt idx="22">
                    <c:v>ANTERIOR</c:v>
                  </c:pt>
                  <c:pt idx="23">
                    <c:v>ACTUAL</c:v>
                  </c:pt>
                  <c:pt idx="24">
                    <c:v>ANTERIOR</c:v>
                  </c:pt>
                  <c:pt idx="25">
                    <c:v>ACTUAL</c:v>
                  </c:pt>
                </c:lvl>
                <c:lvl>
                  <c:pt idx="0">
                    <c:v>I</c:v>
                  </c:pt>
                  <c:pt idx="2">
                    <c:v>II</c:v>
                  </c:pt>
                  <c:pt idx="4">
                    <c:v>III</c:v>
                  </c:pt>
                  <c:pt idx="6">
                    <c:v>IV</c:v>
                  </c:pt>
                  <c:pt idx="8">
                    <c:v>V</c:v>
                  </c:pt>
                  <c:pt idx="10">
                    <c:v>VI</c:v>
                  </c:pt>
                  <c:pt idx="12">
                    <c:v>VII</c:v>
                  </c:pt>
                  <c:pt idx="14">
                    <c:v>VIII</c:v>
                  </c:pt>
                  <c:pt idx="16">
                    <c:v>IX</c:v>
                  </c:pt>
                  <c:pt idx="18">
                    <c:v>X</c:v>
                  </c:pt>
                  <c:pt idx="20">
                    <c:v>XI</c:v>
                  </c:pt>
                  <c:pt idx="22">
                    <c:v>XII</c:v>
                  </c:pt>
                  <c:pt idx="24">
                    <c:v>XIII</c:v>
                  </c:pt>
                </c:lvl>
              </c:multiLvlStrCache>
            </c:multiLvlStrRef>
          </c:cat>
          <c:val>
            <c:numRef>
              <c:f>Datos!$C$177:$C$202</c:f>
              <c:numCache>
                <c:formatCode>General</c:formatCode>
                <c:ptCount val="26"/>
                <c:pt idx="0">
                  <c:v>201</c:v>
                </c:pt>
                <c:pt idx="1">
                  <c:v>345</c:v>
                </c:pt>
                <c:pt idx="2">
                  <c:v>54</c:v>
                </c:pt>
                <c:pt idx="3">
                  <c:v>34</c:v>
                </c:pt>
                <c:pt idx="4">
                  <c:v>543</c:v>
                </c:pt>
                <c:pt idx="5">
                  <c:v>455</c:v>
                </c:pt>
                <c:pt idx="6">
                  <c:v>234</c:v>
                </c:pt>
                <c:pt idx="7">
                  <c:v>543</c:v>
                </c:pt>
                <c:pt idx="8">
                  <c:v>321</c:v>
                </c:pt>
                <c:pt idx="9">
                  <c:v>233</c:v>
                </c:pt>
                <c:pt idx="10">
                  <c:v>112</c:v>
                </c:pt>
                <c:pt idx="11">
                  <c:v>211</c:v>
                </c:pt>
                <c:pt idx="12">
                  <c:v>112</c:v>
                </c:pt>
                <c:pt idx="13">
                  <c:v>211</c:v>
                </c:pt>
                <c:pt idx="14">
                  <c:v>112</c:v>
                </c:pt>
                <c:pt idx="15">
                  <c:v>211</c:v>
                </c:pt>
                <c:pt idx="16">
                  <c:v>112</c:v>
                </c:pt>
                <c:pt idx="17">
                  <c:v>211</c:v>
                </c:pt>
                <c:pt idx="18">
                  <c:v>112</c:v>
                </c:pt>
                <c:pt idx="19">
                  <c:v>211</c:v>
                </c:pt>
                <c:pt idx="20">
                  <c:v>112</c:v>
                </c:pt>
                <c:pt idx="21">
                  <c:v>211</c:v>
                </c:pt>
                <c:pt idx="22">
                  <c:v>34</c:v>
                </c:pt>
                <c:pt idx="23">
                  <c:v>45</c:v>
                </c:pt>
                <c:pt idx="24">
                  <c:v>34</c:v>
                </c:pt>
                <c:pt idx="25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8D-4A8D-98E6-F02402DA2989}"/>
            </c:ext>
          </c:extLst>
        </c:ser>
        <c:ser>
          <c:idx val="1"/>
          <c:order val="1"/>
          <c:tx>
            <c:strRef>
              <c:f>Datos!$D$176</c:f>
              <c:strCache>
                <c:ptCount val="1"/>
                <c:pt idx="0">
                  <c:v>2N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Datos!$A$177:$B$202</c:f>
              <c:multiLvlStrCache>
                <c:ptCount val="26"/>
                <c:lvl>
                  <c:pt idx="0">
                    <c:v>ANTERIOR</c:v>
                  </c:pt>
                  <c:pt idx="1">
                    <c:v>ACTUAL</c:v>
                  </c:pt>
                  <c:pt idx="2">
                    <c:v>ANTERIOR</c:v>
                  </c:pt>
                  <c:pt idx="3">
                    <c:v>ACTUAL</c:v>
                  </c:pt>
                  <c:pt idx="4">
                    <c:v>ANTERIOR</c:v>
                  </c:pt>
                  <c:pt idx="5">
                    <c:v>ACTUAL</c:v>
                  </c:pt>
                  <c:pt idx="6">
                    <c:v>ANTERIOR</c:v>
                  </c:pt>
                  <c:pt idx="7">
                    <c:v>ACTUAL</c:v>
                  </c:pt>
                  <c:pt idx="8">
                    <c:v>ANTERIOR</c:v>
                  </c:pt>
                  <c:pt idx="9">
                    <c:v>ACTUAL</c:v>
                  </c:pt>
                  <c:pt idx="10">
                    <c:v>ANTERIOR</c:v>
                  </c:pt>
                  <c:pt idx="11">
                    <c:v>ACTUAL</c:v>
                  </c:pt>
                  <c:pt idx="12">
                    <c:v>ANTERIOR</c:v>
                  </c:pt>
                  <c:pt idx="13">
                    <c:v>ACTUAL</c:v>
                  </c:pt>
                  <c:pt idx="14">
                    <c:v>ANTERIOR</c:v>
                  </c:pt>
                  <c:pt idx="15">
                    <c:v>ACTUAL</c:v>
                  </c:pt>
                  <c:pt idx="16">
                    <c:v>ANTERIOR</c:v>
                  </c:pt>
                  <c:pt idx="17">
                    <c:v>ACTUAL</c:v>
                  </c:pt>
                  <c:pt idx="18">
                    <c:v>ANTERIOR</c:v>
                  </c:pt>
                  <c:pt idx="19">
                    <c:v>ACTUAL</c:v>
                  </c:pt>
                  <c:pt idx="20">
                    <c:v>ANTERIOR</c:v>
                  </c:pt>
                  <c:pt idx="21">
                    <c:v>ACTUAL</c:v>
                  </c:pt>
                  <c:pt idx="22">
                    <c:v>ANTERIOR</c:v>
                  </c:pt>
                  <c:pt idx="23">
                    <c:v>ACTUAL</c:v>
                  </c:pt>
                  <c:pt idx="24">
                    <c:v>ANTERIOR</c:v>
                  </c:pt>
                  <c:pt idx="25">
                    <c:v>ACTUAL</c:v>
                  </c:pt>
                </c:lvl>
                <c:lvl>
                  <c:pt idx="0">
                    <c:v>I</c:v>
                  </c:pt>
                  <c:pt idx="2">
                    <c:v>II</c:v>
                  </c:pt>
                  <c:pt idx="4">
                    <c:v>III</c:v>
                  </c:pt>
                  <c:pt idx="6">
                    <c:v>IV</c:v>
                  </c:pt>
                  <c:pt idx="8">
                    <c:v>V</c:v>
                  </c:pt>
                  <c:pt idx="10">
                    <c:v>VI</c:v>
                  </c:pt>
                  <c:pt idx="12">
                    <c:v>VII</c:v>
                  </c:pt>
                  <c:pt idx="14">
                    <c:v>VIII</c:v>
                  </c:pt>
                  <c:pt idx="16">
                    <c:v>IX</c:v>
                  </c:pt>
                  <c:pt idx="18">
                    <c:v>X</c:v>
                  </c:pt>
                  <c:pt idx="20">
                    <c:v>XI</c:v>
                  </c:pt>
                  <c:pt idx="22">
                    <c:v>XII</c:v>
                  </c:pt>
                  <c:pt idx="24">
                    <c:v>XIII</c:v>
                  </c:pt>
                </c:lvl>
              </c:multiLvlStrCache>
            </c:multiLvlStrRef>
          </c:cat>
          <c:val>
            <c:numRef>
              <c:f>Datos!$D$177:$D$202</c:f>
              <c:numCache>
                <c:formatCode>General</c:formatCode>
                <c:ptCount val="26"/>
                <c:pt idx="0">
                  <c:v>122</c:v>
                </c:pt>
                <c:pt idx="1">
                  <c:v>180</c:v>
                </c:pt>
                <c:pt idx="2">
                  <c:v>23</c:v>
                </c:pt>
                <c:pt idx="3">
                  <c:v>33</c:v>
                </c:pt>
                <c:pt idx="4">
                  <c:v>342</c:v>
                </c:pt>
                <c:pt idx="5">
                  <c:v>432</c:v>
                </c:pt>
                <c:pt idx="6">
                  <c:v>224</c:v>
                </c:pt>
                <c:pt idx="7">
                  <c:v>221</c:v>
                </c:pt>
                <c:pt idx="8">
                  <c:v>231</c:v>
                </c:pt>
                <c:pt idx="9">
                  <c:v>300</c:v>
                </c:pt>
                <c:pt idx="10">
                  <c:v>101</c:v>
                </c:pt>
                <c:pt idx="11">
                  <c:v>110</c:v>
                </c:pt>
                <c:pt idx="12">
                  <c:v>101</c:v>
                </c:pt>
                <c:pt idx="13">
                  <c:v>110</c:v>
                </c:pt>
                <c:pt idx="14">
                  <c:v>101</c:v>
                </c:pt>
                <c:pt idx="15">
                  <c:v>110</c:v>
                </c:pt>
                <c:pt idx="16">
                  <c:v>101</c:v>
                </c:pt>
                <c:pt idx="17">
                  <c:v>110</c:v>
                </c:pt>
                <c:pt idx="18">
                  <c:v>101</c:v>
                </c:pt>
                <c:pt idx="19">
                  <c:v>110</c:v>
                </c:pt>
                <c:pt idx="20">
                  <c:v>101</c:v>
                </c:pt>
                <c:pt idx="21">
                  <c:v>110</c:v>
                </c:pt>
                <c:pt idx="22">
                  <c:v>21</c:v>
                </c:pt>
                <c:pt idx="23">
                  <c:v>32</c:v>
                </c:pt>
                <c:pt idx="24">
                  <c:v>21</c:v>
                </c:pt>
                <c:pt idx="25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8D-4A8D-98E6-F02402DA2989}"/>
            </c:ext>
          </c:extLst>
        </c:ser>
        <c:ser>
          <c:idx val="2"/>
          <c:order val="2"/>
          <c:tx>
            <c:strRef>
              <c:f>Datos!$E$176</c:f>
              <c:strCache>
                <c:ptCount val="1"/>
                <c:pt idx="0">
                  <c:v>3N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Datos!$A$177:$B$202</c:f>
              <c:multiLvlStrCache>
                <c:ptCount val="26"/>
                <c:lvl>
                  <c:pt idx="0">
                    <c:v>ANTERIOR</c:v>
                  </c:pt>
                  <c:pt idx="1">
                    <c:v>ACTUAL</c:v>
                  </c:pt>
                  <c:pt idx="2">
                    <c:v>ANTERIOR</c:v>
                  </c:pt>
                  <c:pt idx="3">
                    <c:v>ACTUAL</c:v>
                  </c:pt>
                  <c:pt idx="4">
                    <c:v>ANTERIOR</c:v>
                  </c:pt>
                  <c:pt idx="5">
                    <c:v>ACTUAL</c:v>
                  </c:pt>
                  <c:pt idx="6">
                    <c:v>ANTERIOR</c:v>
                  </c:pt>
                  <c:pt idx="7">
                    <c:v>ACTUAL</c:v>
                  </c:pt>
                  <c:pt idx="8">
                    <c:v>ANTERIOR</c:v>
                  </c:pt>
                  <c:pt idx="9">
                    <c:v>ACTUAL</c:v>
                  </c:pt>
                  <c:pt idx="10">
                    <c:v>ANTERIOR</c:v>
                  </c:pt>
                  <c:pt idx="11">
                    <c:v>ACTUAL</c:v>
                  </c:pt>
                  <c:pt idx="12">
                    <c:v>ANTERIOR</c:v>
                  </c:pt>
                  <c:pt idx="13">
                    <c:v>ACTUAL</c:v>
                  </c:pt>
                  <c:pt idx="14">
                    <c:v>ANTERIOR</c:v>
                  </c:pt>
                  <c:pt idx="15">
                    <c:v>ACTUAL</c:v>
                  </c:pt>
                  <c:pt idx="16">
                    <c:v>ANTERIOR</c:v>
                  </c:pt>
                  <c:pt idx="17">
                    <c:v>ACTUAL</c:v>
                  </c:pt>
                  <c:pt idx="18">
                    <c:v>ANTERIOR</c:v>
                  </c:pt>
                  <c:pt idx="19">
                    <c:v>ACTUAL</c:v>
                  </c:pt>
                  <c:pt idx="20">
                    <c:v>ANTERIOR</c:v>
                  </c:pt>
                  <c:pt idx="21">
                    <c:v>ACTUAL</c:v>
                  </c:pt>
                  <c:pt idx="22">
                    <c:v>ANTERIOR</c:v>
                  </c:pt>
                  <c:pt idx="23">
                    <c:v>ACTUAL</c:v>
                  </c:pt>
                  <c:pt idx="24">
                    <c:v>ANTERIOR</c:v>
                  </c:pt>
                  <c:pt idx="25">
                    <c:v>ACTUAL</c:v>
                  </c:pt>
                </c:lvl>
                <c:lvl>
                  <c:pt idx="0">
                    <c:v>I</c:v>
                  </c:pt>
                  <c:pt idx="2">
                    <c:v>II</c:v>
                  </c:pt>
                  <c:pt idx="4">
                    <c:v>III</c:v>
                  </c:pt>
                  <c:pt idx="6">
                    <c:v>IV</c:v>
                  </c:pt>
                  <c:pt idx="8">
                    <c:v>V</c:v>
                  </c:pt>
                  <c:pt idx="10">
                    <c:v>VI</c:v>
                  </c:pt>
                  <c:pt idx="12">
                    <c:v>VII</c:v>
                  </c:pt>
                  <c:pt idx="14">
                    <c:v>VIII</c:v>
                  </c:pt>
                  <c:pt idx="16">
                    <c:v>IX</c:v>
                  </c:pt>
                  <c:pt idx="18">
                    <c:v>X</c:v>
                  </c:pt>
                  <c:pt idx="20">
                    <c:v>XI</c:v>
                  </c:pt>
                  <c:pt idx="22">
                    <c:v>XII</c:v>
                  </c:pt>
                  <c:pt idx="24">
                    <c:v>XIII</c:v>
                  </c:pt>
                </c:lvl>
              </c:multiLvlStrCache>
            </c:multiLvlStrRef>
          </c:cat>
          <c:val>
            <c:numRef>
              <c:f>Datos!$E$177:$E$202</c:f>
              <c:numCache>
                <c:formatCode>General</c:formatCode>
                <c:ptCount val="26"/>
                <c:pt idx="0">
                  <c:v>76</c:v>
                </c:pt>
                <c:pt idx="1">
                  <c:v>100</c:v>
                </c:pt>
                <c:pt idx="2">
                  <c:v>12</c:v>
                </c:pt>
                <c:pt idx="3">
                  <c:v>23</c:v>
                </c:pt>
                <c:pt idx="4">
                  <c:v>234</c:v>
                </c:pt>
                <c:pt idx="5">
                  <c:v>233</c:v>
                </c:pt>
                <c:pt idx="6">
                  <c:v>122</c:v>
                </c:pt>
                <c:pt idx="7">
                  <c:v>205</c:v>
                </c:pt>
                <c:pt idx="8">
                  <c:v>156</c:v>
                </c:pt>
                <c:pt idx="9">
                  <c:v>200</c:v>
                </c:pt>
                <c:pt idx="10">
                  <c:v>89</c:v>
                </c:pt>
                <c:pt idx="11">
                  <c:v>100</c:v>
                </c:pt>
                <c:pt idx="12">
                  <c:v>89</c:v>
                </c:pt>
                <c:pt idx="13">
                  <c:v>100</c:v>
                </c:pt>
                <c:pt idx="14">
                  <c:v>89</c:v>
                </c:pt>
                <c:pt idx="15">
                  <c:v>100</c:v>
                </c:pt>
                <c:pt idx="16">
                  <c:v>89</c:v>
                </c:pt>
                <c:pt idx="17">
                  <c:v>100</c:v>
                </c:pt>
                <c:pt idx="18">
                  <c:v>89</c:v>
                </c:pt>
                <c:pt idx="19">
                  <c:v>100</c:v>
                </c:pt>
                <c:pt idx="20">
                  <c:v>89</c:v>
                </c:pt>
                <c:pt idx="21">
                  <c:v>100</c:v>
                </c:pt>
                <c:pt idx="22">
                  <c:v>5</c:v>
                </c:pt>
                <c:pt idx="23">
                  <c:v>20</c:v>
                </c:pt>
                <c:pt idx="24">
                  <c:v>5</c:v>
                </c:pt>
                <c:pt idx="25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58D-4A8D-98E6-F02402DA29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5"/>
        <c:overlap val="100"/>
        <c:axId val="192316120"/>
        <c:axId val="192419288"/>
      </c:barChart>
      <c:catAx>
        <c:axId val="192316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92419288"/>
        <c:crosses val="autoZero"/>
        <c:auto val="1"/>
        <c:lblAlgn val="ctr"/>
        <c:lblOffset val="100"/>
        <c:tickMarkSkip val="1"/>
        <c:noMultiLvlLbl val="0"/>
      </c:catAx>
      <c:valAx>
        <c:axId val="192419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92316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Datos!$B$272</c:f>
              <c:strCache>
                <c:ptCount val="1"/>
                <c:pt idx="0">
                  <c:v>MEMBRESIA TOTAL</c:v>
                </c:pt>
              </c:strCache>
            </c:strRef>
          </c:tx>
          <c:spPr>
            <a:solidFill>
              <a:srgbClr val="008EC0"/>
            </a:solidFill>
            <a:ln>
              <a:noFill/>
            </a:ln>
            <a:effectLst/>
          </c:spPr>
          <c:invertIfNegative val="0"/>
          <c:cat>
            <c:strRef>
              <c:f>Datos!$A$273:$A$288</c:f>
              <c:strCache>
                <c:ptCount val="16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  <c:pt idx="10">
                  <c:v>XI</c:v>
                </c:pt>
                <c:pt idx="11">
                  <c:v>XII</c:v>
                </c:pt>
                <c:pt idx="12">
                  <c:v>XIII</c:v>
                </c:pt>
                <c:pt idx="13">
                  <c:v>XIV</c:v>
                </c:pt>
                <c:pt idx="14">
                  <c:v>XV</c:v>
                </c:pt>
                <c:pt idx="15">
                  <c:v>ECJD</c:v>
                </c:pt>
              </c:strCache>
            </c:strRef>
          </c:cat>
          <c:val>
            <c:numRef>
              <c:f>Datos!$B$273:$B$288</c:f>
              <c:numCache>
                <c:formatCode>General</c:formatCode>
                <c:ptCount val="16"/>
                <c:pt idx="0">
                  <c:v>40</c:v>
                </c:pt>
                <c:pt idx="1">
                  <c:v>62</c:v>
                </c:pt>
                <c:pt idx="2">
                  <c:v>35</c:v>
                </c:pt>
                <c:pt idx="3">
                  <c:v>34</c:v>
                </c:pt>
                <c:pt idx="4">
                  <c:v>84</c:v>
                </c:pt>
                <c:pt idx="5">
                  <c:v>25</c:v>
                </c:pt>
                <c:pt idx="6">
                  <c:v>46</c:v>
                </c:pt>
                <c:pt idx="7">
                  <c:v>73</c:v>
                </c:pt>
                <c:pt idx="8">
                  <c:v>24</c:v>
                </c:pt>
                <c:pt idx="9">
                  <c:v>16</c:v>
                </c:pt>
                <c:pt idx="10">
                  <c:v>43</c:v>
                </c:pt>
                <c:pt idx="11">
                  <c:v>40</c:v>
                </c:pt>
                <c:pt idx="12">
                  <c:v>108</c:v>
                </c:pt>
                <c:pt idx="13">
                  <c:v>200</c:v>
                </c:pt>
                <c:pt idx="14">
                  <c:v>150</c:v>
                </c:pt>
                <c:pt idx="15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EA-4654-99B3-7B9955BF20FD}"/>
            </c:ext>
          </c:extLst>
        </c:ser>
        <c:ser>
          <c:idx val="1"/>
          <c:order val="1"/>
          <c:tx>
            <c:strRef>
              <c:f>Datos!$C$272</c:f>
              <c:strCache>
                <c:ptCount val="1"/>
                <c:pt idx="0">
                  <c:v>MEMBRESÍA REGISTRADA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Datos!$A$273:$A$288</c:f>
              <c:strCache>
                <c:ptCount val="16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  <c:pt idx="10">
                  <c:v>XI</c:v>
                </c:pt>
                <c:pt idx="11">
                  <c:v>XII</c:v>
                </c:pt>
                <c:pt idx="12">
                  <c:v>XIII</c:v>
                </c:pt>
                <c:pt idx="13">
                  <c:v>XIV</c:v>
                </c:pt>
                <c:pt idx="14">
                  <c:v>XV</c:v>
                </c:pt>
                <c:pt idx="15">
                  <c:v>ECJD</c:v>
                </c:pt>
              </c:strCache>
            </c:strRef>
          </c:cat>
          <c:val>
            <c:numRef>
              <c:f>Datos!$C$273:$C$288</c:f>
              <c:numCache>
                <c:formatCode>General</c:formatCode>
                <c:ptCount val="16"/>
                <c:pt idx="0">
                  <c:v>18</c:v>
                </c:pt>
                <c:pt idx="1">
                  <c:v>55</c:v>
                </c:pt>
                <c:pt idx="2">
                  <c:v>12</c:v>
                </c:pt>
                <c:pt idx="3">
                  <c:v>30</c:v>
                </c:pt>
                <c:pt idx="4">
                  <c:v>84</c:v>
                </c:pt>
                <c:pt idx="5">
                  <c:v>22</c:v>
                </c:pt>
                <c:pt idx="6">
                  <c:v>46</c:v>
                </c:pt>
                <c:pt idx="7">
                  <c:v>49</c:v>
                </c:pt>
                <c:pt idx="8">
                  <c:v>24</c:v>
                </c:pt>
                <c:pt idx="9">
                  <c:v>15</c:v>
                </c:pt>
                <c:pt idx="10">
                  <c:v>33</c:v>
                </c:pt>
                <c:pt idx="11">
                  <c:v>38</c:v>
                </c:pt>
                <c:pt idx="12">
                  <c:v>108</c:v>
                </c:pt>
                <c:pt idx="13">
                  <c:v>190</c:v>
                </c:pt>
                <c:pt idx="14">
                  <c:v>140</c:v>
                </c:pt>
                <c:pt idx="1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EA-4654-99B3-7B9955BF20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92420072"/>
        <c:axId val="192420464"/>
      </c:barChart>
      <c:lineChart>
        <c:grouping val="standard"/>
        <c:varyColors val="0"/>
        <c:ser>
          <c:idx val="2"/>
          <c:order val="2"/>
          <c:tx>
            <c:strRef>
              <c:f>Datos!$D$272</c:f>
              <c:strCache>
                <c:ptCount val="1"/>
                <c:pt idx="0">
                  <c:v>% CUMPLIM</c:v>
                </c:pt>
              </c:strCache>
            </c:strRef>
          </c:tx>
          <c:spPr>
            <a:ln w="44450" cap="rnd">
              <a:solidFill>
                <a:srgbClr val="007A49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rgbClr val="00AC66"/>
              </a:solidFill>
              <a:ln w="9525">
                <a:solidFill>
                  <a:srgbClr val="007A49"/>
                </a:solidFill>
              </a:ln>
              <a:effectLst/>
            </c:spPr>
          </c:marker>
          <c:cat>
            <c:strRef>
              <c:f>Datos!$A$273:$A$288</c:f>
              <c:strCache>
                <c:ptCount val="16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  <c:pt idx="10">
                  <c:v>XI</c:v>
                </c:pt>
                <c:pt idx="11">
                  <c:v>XII</c:v>
                </c:pt>
                <c:pt idx="12">
                  <c:v>XIII</c:v>
                </c:pt>
                <c:pt idx="13">
                  <c:v>XIV</c:v>
                </c:pt>
                <c:pt idx="14">
                  <c:v>XV</c:v>
                </c:pt>
                <c:pt idx="15">
                  <c:v>ECJD</c:v>
                </c:pt>
              </c:strCache>
            </c:strRef>
          </c:cat>
          <c:val>
            <c:numRef>
              <c:f>Datos!$D$273:$D$287</c:f>
              <c:numCache>
                <c:formatCode>0.0%</c:formatCode>
                <c:ptCount val="15"/>
                <c:pt idx="0">
                  <c:v>0.45</c:v>
                </c:pt>
                <c:pt idx="1">
                  <c:v>0.88709677419354838</c:v>
                </c:pt>
                <c:pt idx="2">
                  <c:v>0.34285714285714286</c:v>
                </c:pt>
                <c:pt idx="3">
                  <c:v>0.88235294117647056</c:v>
                </c:pt>
                <c:pt idx="4">
                  <c:v>1</c:v>
                </c:pt>
                <c:pt idx="5">
                  <c:v>0.88</c:v>
                </c:pt>
                <c:pt idx="6">
                  <c:v>1</c:v>
                </c:pt>
                <c:pt idx="7">
                  <c:v>0.67123287671232879</c:v>
                </c:pt>
                <c:pt idx="8">
                  <c:v>1</c:v>
                </c:pt>
                <c:pt idx="9">
                  <c:v>0.9375</c:v>
                </c:pt>
                <c:pt idx="10">
                  <c:v>0.76744186046511631</c:v>
                </c:pt>
                <c:pt idx="11">
                  <c:v>0.95</c:v>
                </c:pt>
                <c:pt idx="12">
                  <c:v>1</c:v>
                </c:pt>
                <c:pt idx="13">
                  <c:v>0.95</c:v>
                </c:pt>
                <c:pt idx="14">
                  <c:v>0.93333333333333335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EEA-4654-99B3-7B9955BF20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421248"/>
        <c:axId val="192420856"/>
      </c:lineChart>
      <c:catAx>
        <c:axId val="192420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92420464"/>
        <c:crosses val="autoZero"/>
        <c:auto val="1"/>
        <c:lblAlgn val="ctr"/>
        <c:lblOffset val="100"/>
        <c:noMultiLvlLbl val="0"/>
      </c:catAx>
      <c:valAx>
        <c:axId val="192420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accen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92420072"/>
        <c:crosses val="autoZero"/>
        <c:crossBetween val="between"/>
      </c:valAx>
      <c:valAx>
        <c:axId val="192420856"/>
        <c:scaling>
          <c:orientation val="minMax"/>
          <c:max val="1"/>
          <c:min val="0"/>
        </c:scaling>
        <c:delete val="0"/>
        <c:axPos val="r"/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accent2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92421248"/>
        <c:crosses val="max"/>
        <c:crossBetween val="between"/>
        <c:majorUnit val="0.25"/>
      </c:valAx>
      <c:catAx>
        <c:axId val="1924212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242085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Datos!$B$123</c:f>
              <c:strCache>
                <c:ptCount val="1"/>
                <c:pt idx="0">
                  <c:v>CICLO ANTERIOR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cat>
            <c:strRef>
              <c:f>Datos!$A$124:$A$139</c:f>
              <c:strCache>
                <c:ptCount val="16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  <c:pt idx="10">
                  <c:v>XI</c:v>
                </c:pt>
                <c:pt idx="11">
                  <c:v>XII</c:v>
                </c:pt>
                <c:pt idx="12">
                  <c:v>XIII</c:v>
                </c:pt>
                <c:pt idx="13">
                  <c:v>XIV</c:v>
                </c:pt>
                <c:pt idx="14">
                  <c:v>XV</c:v>
                </c:pt>
                <c:pt idx="15">
                  <c:v>ECJD</c:v>
                </c:pt>
              </c:strCache>
            </c:strRef>
          </c:cat>
          <c:val>
            <c:numRef>
              <c:f>Datos!$B$124:$B$139</c:f>
              <c:numCache>
                <c:formatCode>General</c:formatCode>
                <c:ptCount val="16"/>
                <c:pt idx="0">
                  <c:v>460</c:v>
                </c:pt>
                <c:pt idx="1">
                  <c:v>35</c:v>
                </c:pt>
                <c:pt idx="2">
                  <c:v>150</c:v>
                </c:pt>
                <c:pt idx="3">
                  <c:v>35</c:v>
                </c:pt>
                <c:pt idx="4">
                  <c:v>35</c:v>
                </c:pt>
                <c:pt idx="5">
                  <c:v>100</c:v>
                </c:pt>
                <c:pt idx="6">
                  <c:v>78</c:v>
                </c:pt>
                <c:pt idx="7">
                  <c:v>45</c:v>
                </c:pt>
                <c:pt idx="8">
                  <c:v>39</c:v>
                </c:pt>
                <c:pt idx="9">
                  <c:v>30</c:v>
                </c:pt>
                <c:pt idx="10">
                  <c:v>43</c:v>
                </c:pt>
                <c:pt idx="11">
                  <c:v>40</c:v>
                </c:pt>
                <c:pt idx="12">
                  <c:v>108</c:v>
                </c:pt>
                <c:pt idx="13">
                  <c:v>200</c:v>
                </c:pt>
                <c:pt idx="14">
                  <c:v>150</c:v>
                </c:pt>
                <c:pt idx="15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76-4537-B3CE-62305EAD84FE}"/>
            </c:ext>
          </c:extLst>
        </c:ser>
        <c:ser>
          <c:idx val="1"/>
          <c:order val="1"/>
          <c:tx>
            <c:strRef>
              <c:f>Datos!$C$123</c:f>
              <c:strCache>
                <c:ptCount val="1"/>
                <c:pt idx="0">
                  <c:v>CICLO ACTUAL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Datos!$A$124:$A$139</c:f>
              <c:strCache>
                <c:ptCount val="16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  <c:pt idx="10">
                  <c:v>XI</c:v>
                </c:pt>
                <c:pt idx="11">
                  <c:v>XII</c:v>
                </c:pt>
                <c:pt idx="12">
                  <c:v>XIII</c:v>
                </c:pt>
                <c:pt idx="13">
                  <c:v>XIV</c:v>
                </c:pt>
                <c:pt idx="14">
                  <c:v>XV</c:v>
                </c:pt>
                <c:pt idx="15">
                  <c:v>ECJD</c:v>
                </c:pt>
              </c:strCache>
            </c:strRef>
          </c:cat>
          <c:val>
            <c:numRef>
              <c:f>Datos!$C$124:$C$139</c:f>
              <c:numCache>
                <c:formatCode>General</c:formatCode>
                <c:ptCount val="16"/>
                <c:pt idx="0">
                  <c:v>452</c:v>
                </c:pt>
                <c:pt idx="1">
                  <c:v>25</c:v>
                </c:pt>
                <c:pt idx="2">
                  <c:v>130</c:v>
                </c:pt>
                <c:pt idx="3">
                  <c:v>46</c:v>
                </c:pt>
                <c:pt idx="4">
                  <c:v>45</c:v>
                </c:pt>
                <c:pt idx="5">
                  <c:v>120</c:v>
                </c:pt>
                <c:pt idx="6">
                  <c:v>68</c:v>
                </c:pt>
                <c:pt idx="7">
                  <c:v>60</c:v>
                </c:pt>
                <c:pt idx="8">
                  <c:v>29</c:v>
                </c:pt>
                <c:pt idx="9">
                  <c:v>49</c:v>
                </c:pt>
                <c:pt idx="10">
                  <c:v>33</c:v>
                </c:pt>
                <c:pt idx="11">
                  <c:v>38</c:v>
                </c:pt>
                <c:pt idx="12">
                  <c:v>108</c:v>
                </c:pt>
                <c:pt idx="13">
                  <c:v>350</c:v>
                </c:pt>
                <c:pt idx="14">
                  <c:v>140</c:v>
                </c:pt>
                <c:pt idx="1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76-4537-B3CE-62305EAD84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422032"/>
        <c:axId val="192422424"/>
      </c:barChart>
      <c:catAx>
        <c:axId val="1924220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es-ES" b="1">
                <a:solidFill>
                  <a:schemeClr val="tx1"/>
                </a:solidFill>
              </a:defRPr>
            </a:pPr>
            <a:endParaRPr lang="es-MX"/>
          </a:p>
        </c:txPr>
        <c:crossAx val="192422424"/>
        <c:crosses val="autoZero"/>
        <c:auto val="1"/>
        <c:lblAlgn val="ctr"/>
        <c:lblOffset val="100"/>
        <c:noMultiLvlLbl val="0"/>
      </c:catAx>
      <c:valAx>
        <c:axId val="1924224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s-ES"/>
            </a:pPr>
            <a:endParaRPr lang="es-MX"/>
          </a:p>
        </c:txPr>
        <c:crossAx val="1924220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lang="es-ES"/>
          </a:pPr>
          <a:endParaRPr lang="es-MX"/>
        </a:p>
      </c:txPr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</c:spPr>
          <c:invertIfNegative val="0"/>
          <c:cat>
            <c:strRef>
              <c:f>Datos!$A$213:$A$228</c:f>
              <c:strCache>
                <c:ptCount val="16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  <c:pt idx="10">
                  <c:v>XI</c:v>
                </c:pt>
                <c:pt idx="11">
                  <c:v>XII</c:v>
                </c:pt>
                <c:pt idx="12">
                  <c:v>XIII</c:v>
                </c:pt>
                <c:pt idx="13">
                  <c:v>XIV</c:v>
                </c:pt>
                <c:pt idx="14">
                  <c:v>XV</c:v>
                </c:pt>
                <c:pt idx="15">
                  <c:v>ECJD</c:v>
                </c:pt>
              </c:strCache>
            </c:strRef>
          </c:cat>
          <c:val>
            <c:numRef>
              <c:f>Datos!$H$213:$H$228</c:f>
              <c:numCache>
                <c:formatCode>0.0%</c:formatCode>
                <c:ptCount val="16"/>
                <c:pt idx="0">
                  <c:v>0.82068965517241377</c:v>
                </c:pt>
                <c:pt idx="1">
                  <c:v>0.88</c:v>
                </c:pt>
                <c:pt idx="2">
                  <c:v>0.90638297872340423</c:v>
                </c:pt>
                <c:pt idx="3">
                  <c:v>0.66386554621848737</c:v>
                </c:pt>
                <c:pt idx="4">
                  <c:v>0.66285714285714281</c:v>
                </c:pt>
                <c:pt idx="5">
                  <c:v>0.86899563318777295</c:v>
                </c:pt>
                <c:pt idx="6">
                  <c:v>0.64021164021164023</c:v>
                </c:pt>
                <c:pt idx="7">
                  <c:v>0.64814814814814814</c:v>
                </c:pt>
                <c:pt idx="8">
                  <c:v>0.76543209876543206</c:v>
                </c:pt>
                <c:pt idx="9">
                  <c:v>0.70351758793969854</c:v>
                </c:pt>
                <c:pt idx="10">
                  <c:v>0.69938650306748462</c:v>
                </c:pt>
                <c:pt idx="11">
                  <c:v>0.68181818181818177</c:v>
                </c:pt>
                <c:pt idx="12">
                  <c:v>0.80701754385964908</c:v>
                </c:pt>
                <c:pt idx="13">
                  <c:v>0.72386058981233248</c:v>
                </c:pt>
                <c:pt idx="14">
                  <c:v>0.72340425531914898</c:v>
                </c:pt>
                <c:pt idx="15">
                  <c:v>0.91666666666666663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22-417E-AAF9-ABF96DD969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802360"/>
        <c:axId val="200802752"/>
      </c:barChart>
      <c:catAx>
        <c:axId val="2008023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es-ES" b="1">
                <a:solidFill>
                  <a:schemeClr val="tx1"/>
                </a:solidFill>
              </a:defRPr>
            </a:pPr>
            <a:endParaRPr lang="es-MX"/>
          </a:p>
        </c:txPr>
        <c:crossAx val="200802752"/>
        <c:crosses val="autoZero"/>
        <c:auto val="1"/>
        <c:lblAlgn val="ctr"/>
        <c:lblOffset val="100"/>
        <c:noMultiLvlLbl val="0"/>
      </c:catAx>
      <c:valAx>
        <c:axId val="200802752"/>
        <c:scaling>
          <c:orientation val="minMax"/>
          <c:max val="1"/>
          <c:min val="0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lang="es-ES" b="1"/>
            </a:pPr>
            <a:endParaRPr lang="es-MX"/>
          </a:p>
        </c:txPr>
        <c:crossAx val="200802360"/>
        <c:crosses val="autoZero"/>
        <c:crossBetween val="between"/>
        <c:majorUnit val="0.25"/>
        <c:minorUnit val="4.0000000000000015E-2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3" Type="http://schemas.openxmlformats.org/officeDocument/2006/relationships/chart" Target="../charts/chart2.xml"/><Relationship Id="rId7" Type="http://schemas.openxmlformats.org/officeDocument/2006/relationships/chart" Target="../charts/chart6.xml"/><Relationship Id="rId12" Type="http://schemas.openxmlformats.org/officeDocument/2006/relationships/chart" Target="../charts/chart11.xml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6" Type="http://schemas.openxmlformats.org/officeDocument/2006/relationships/chart" Target="../charts/chart5.xml"/><Relationship Id="rId11" Type="http://schemas.openxmlformats.org/officeDocument/2006/relationships/chart" Target="../charts/chart10.xml"/><Relationship Id="rId5" Type="http://schemas.openxmlformats.org/officeDocument/2006/relationships/chart" Target="../charts/chart4.xml"/><Relationship Id="rId10" Type="http://schemas.openxmlformats.org/officeDocument/2006/relationships/chart" Target="../charts/chart9.xml"/><Relationship Id="rId4" Type="http://schemas.openxmlformats.org/officeDocument/2006/relationships/chart" Target="../charts/chart3.xml"/><Relationship Id="rId9" Type="http://schemas.openxmlformats.org/officeDocument/2006/relationships/chart" Target="../charts/chart8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142875</xdr:colOff>
      <xdr:row>2</xdr:row>
      <xdr:rowOff>404813</xdr:rowOff>
    </xdr:from>
    <xdr:to>
      <xdr:col>17</xdr:col>
      <xdr:colOff>723900</xdr:colOff>
      <xdr:row>25</xdr:row>
      <xdr:rowOff>174625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206376</xdr:colOff>
      <xdr:row>0</xdr:row>
      <xdr:rowOff>62425</xdr:rowOff>
    </xdr:from>
    <xdr:to>
      <xdr:col>1</xdr:col>
      <xdr:colOff>274784</xdr:colOff>
      <xdr:row>0</xdr:row>
      <xdr:rowOff>1364175</xdr:rowOff>
    </xdr:to>
    <xdr:pic>
      <xdr:nvPicPr>
        <xdr:cNvPr id="9" name="8 Imagen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6376" y="62425"/>
          <a:ext cx="782199" cy="1301750"/>
        </a:xfrm>
        <a:prstGeom prst="rect">
          <a:avLst/>
        </a:prstGeom>
      </xdr:spPr>
    </xdr:pic>
    <xdr:clientData/>
  </xdr:twoCellAnchor>
  <xdr:twoCellAnchor>
    <xdr:from>
      <xdr:col>10</xdr:col>
      <xdr:colOff>111126</xdr:colOff>
      <xdr:row>33</xdr:row>
      <xdr:rowOff>143932</xdr:rowOff>
    </xdr:from>
    <xdr:to>
      <xdr:col>18</xdr:col>
      <xdr:colOff>13567</xdr:colOff>
      <xdr:row>51</xdr:row>
      <xdr:rowOff>7937</xdr:rowOff>
    </xdr:to>
    <xdr:graphicFrame macro="">
      <xdr:nvGraphicFramePr>
        <xdr:cNvPr id="11" name="1 Gráfic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422442</xdr:colOff>
      <xdr:row>75</xdr:row>
      <xdr:rowOff>77931</xdr:rowOff>
    </xdr:from>
    <xdr:to>
      <xdr:col>15</xdr:col>
      <xdr:colOff>727363</xdr:colOff>
      <xdr:row>88</xdr:row>
      <xdr:rowOff>164523</xdr:rowOff>
    </xdr:to>
    <xdr:graphicFrame macro="">
      <xdr:nvGraphicFramePr>
        <xdr:cNvPr id="8" name="7 Gráfic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86662</xdr:colOff>
      <xdr:row>95</xdr:row>
      <xdr:rowOff>60613</xdr:rowOff>
    </xdr:from>
    <xdr:to>
      <xdr:col>15</xdr:col>
      <xdr:colOff>744682</xdr:colOff>
      <xdr:row>116</xdr:row>
      <xdr:rowOff>8659</xdr:rowOff>
    </xdr:to>
    <xdr:graphicFrame macro="">
      <xdr:nvGraphicFramePr>
        <xdr:cNvPr id="10" name="9 Gráfic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203584</xdr:colOff>
      <xdr:row>58</xdr:row>
      <xdr:rowOff>10099</xdr:rowOff>
    </xdr:from>
    <xdr:to>
      <xdr:col>15</xdr:col>
      <xdr:colOff>753341</xdr:colOff>
      <xdr:row>70</xdr:row>
      <xdr:rowOff>51954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25978</xdr:colOff>
      <xdr:row>174</xdr:row>
      <xdr:rowOff>34636</xdr:rowOff>
    </xdr:from>
    <xdr:to>
      <xdr:col>15</xdr:col>
      <xdr:colOff>761999</xdr:colOff>
      <xdr:row>202</xdr:row>
      <xdr:rowOff>8659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147206</xdr:colOff>
      <xdr:row>270</xdr:row>
      <xdr:rowOff>190403</xdr:rowOff>
    </xdr:from>
    <xdr:to>
      <xdr:col>14</xdr:col>
      <xdr:colOff>36561</xdr:colOff>
      <xdr:row>290</xdr:row>
      <xdr:rowOff>8659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119063</xdr:colOff>
      <xdr:row>121</xdr:row>
      <xdr:rowOff>25977</xdr:rowOff>
    </xdr:from>
    <xdr:to>
      <xdr:col>16</xdr:col>
      <xdr:colOff>35942</xdr:colOff>
      <xdr:row>139</xdr:row>
      <xdr:rowOff>164523</xdr:rowOff>
    </xdr:to>
    <xdr:graphicFrame macro="">
      <xdr:nvGraphicFramePr>
        <xdr:cNvPr id="13" name="12 Gráfic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107829</xdr:colOff>
      <xdr:row>210</xdr:row>
      <xdr:rowOff>8659</xdr:rowOff>
    </xdr:from>
    <xdr:to>
      <xdr:col>16</xdr:col>
      <xdr:colOff>35942</xdr:colOff>
      <xdr:row>231</xdr:row>
      <xdr:rowOff>174625</xdr:rowOff>
    </xdr:to>
    <xdr:graphicFrame macro="">
      <xdr:nvGraphicFramePr>
        <xdr:cNvPr id="14" name="13 Gráfic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</xdr:col>
      <xdr:colOff>86662</xdr:colOff>
      <xdr:row>150</xdr:row>
      <xdr:rowOff>60613</xdr:rowOff>
    </xdr:from>
    <xdr:to>
      <xdr:col>15</xdr:col>
      <xdr:colOff>744682</xdr:colOff>
      <xdr:row>171</xdr:row>
      <xdr:rowOff>8659</xdr:rowOff>
    </xdr:to>
    <xdr:graphicFrame macro="">
      <xdr:nvGraphicFramePr>
        <xdr:cNvPr id="12" name="9 Gráfico">
          <a:extLst>
            <a:ext uri="{FF2B5EF4-FFF2-40B4-BE49-F238E27FC236}">
              <a16:creationId xmlns:a16="http://schemas.microsoft.com/office/drawing/2014/main" id="{71512A29-F111-4E8C-8064-9AD0E9C260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</xdr:col>
      <xdr:colOff>25978</xdr:colOff>
      <xdr:row>237</xdr:row>
      <xdr:rowOff>34636</xdr:rowOff>
    </xdr:from>
    <xdr:to>
      <xdr:col>15</xdr:col>
      <xdr:colOff>761999</xdr:colOff>
      <xdr:row>265</xdr:row>
      <xdr:rowOff>8659</xdr:rowOff>
    </xdr:to>
    <xdr:graphicFrame macro="">
      <xdr:nvGraphicFramePr>
        <xdr:cNvPr id="15" name="Gráfico 14">
          <a:extLst>
            <a:ext uri="{FF2B5EF4-FFF2-40B4-BE49-F238E27FC236}">
              <a16:creationId xmlns:a16="http://schemas.microsoft.com/office/drawing/2014/main" id="{C28EF09D-C80A-416C-939D-35FF416EBF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102577</xdr:colOff>
      <xdr:row>0</xdr:row>
      <xdr:rowOff>7327</xdr:rowOff>
    </xdr:from>
    <xdr:to>
      <xdr:col>1</xdr:col>
      <xdr:colOff>291519</xdr:colOff>
      <xdr:row>4</xdr:row>
      <xdr:rowOff>113501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577" y="7327"/>
          <a:ext cx="504000" cy="8388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91"/>
  <sheetViews>
    <sheetView tabSelected="1" topLeftCell="A232" zoomScale="110" zoomScaleNormal="110" workbookViewId="0">
      <selection activeCell="S238" sqref="S238"/>
    </sheetView>
  </sheetViews>
  <sheetFormatPr baseColWidth="10" defaultRowHeight="15" x14ac:dyDescent="0.25"/>
  <cols>
    <col min="1" max="1" width="10.7109375" customWidth="1"/>
    <col min="2" max="3" width="10.7109375" style="1" customWidth="1"/>
    <col min="4" max="4" width="10.7109375" style="11" customWidth="1"/>
    <col min="5" max="7" width="10.7109375" style="1" customWidth="1"/>
    <col min="8" max="8" width="10.7109375" customWidth="1"/>
    <col min="9" max="9" width="11.42578125" customWidth="1"/>
    <col min="10" max="10" width="10.5703125" customWidth="1"/>
    <col min="11" max="11" width="12.85546875" customWidth="1"/>
  </cols>
  <sheetData>
    <row r="1" spans="1:17" s="8" customFormat="1" ht="112.5" customHeight="1" x14ac:dyDescent="0.25">
      <c r="A1" s="157" t="s">
        <v>27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7"/>
    </row>
    <row r="2" spans="1:17" ht="25.5" customHeight="1" x14ac:dyDescent="0.25">
      <c r="A2" s="147" t="s">
        <v>116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"/>
    </row>
    <row r="3" spans="1:17" ht="33" customHeight="1" x14ac:dyDescent="0.25">
      <c r="A3" s="148" t="s">
        <v>28</v>
      </c>
      <c r="B3" s="148"/>
      <c r="C3" s="148"/>
      <c r="D3" s="148"/>
      <c r="E3" s="148"/>
      <c r="F3" s="148"/>
      <c r="G3" s="148"/>
      <c r="H3" s="148"/>
      <c r="J3" s="150" t="s">
        <v>29</v>
      </c>
      <c r="K3" s="150"/>
      <c r="L3" s="150"/>
      <c r="M3" s="150"/>
      <c r="N3" s="150"/>
      <c r="O3" s="150"/>
      <c r="P3" s="150"/>
    </row>
    <row r="4" spans="1:17" x14ac:dyDescent="0.25">
      <c r="A4" s="81" t="s">
        <v>106</v>
      </c>
      <c r="B4" s="3" t="s">
        <v>1</v>
      </c>
      <c r="C4" s="3" t="s">
        <v>18</v>
      </c>
      <c r="D4" s="9" t="s">
        <v>19</v>
      </c>
      <c r="E4" s="3" t="s">
        <v>3</v>
      </c>
      <c r="F4" s="3" t="s">
        <v>20</v>
      </c>
      <c r="G4" s="9" t="s">
        <v>2</v>
      </c>
      <c r="H4" s="5" t="s">
        <v>14</v>
      </c>
    </row>
    <row r="5" spans="1:17" x14ac:dyDescent="0.25">
      <c r="A5" t="s">
        <v>105</v>
      </c>
      <c r="B5" s="55">
        <v>1</v>
      </c>
      <c r="C5" s="55">
        <v>1</v>
      </c>
      <c r="D5" s="55">
        <v>0</v>
      </c>
      <c r="E5" s="55">
        <v>1</v>
      </c>
      <c r="F5" s="55">
        <v>1</v>
      </c>
      <c r="G5" s="55">
        <v>1</v>
      </c>
      <c r="H5" s="82">
        <f>SUM(B5:G5)/6</f>
        <v>0.83333333333333337</v>
      </c>
    </row>
    <row r="6" spans="1:17" x14ac:dyDescent="0.25">
      <c r="A6" t="s">
        <v>4</v>
      </c>
      <c r="B6" s="1">
        <v>1</v>
      </c>
      <c r="C6" s="1">
        <v>1</v>
      </c>
      <c r="D6" s="11">
        <v>0</v>
      </c>
      <c r="E6" s="1">
        <v>1</v>
      </c>
      <c r="F6" s="1">
        <v>1</v>
      </c>
      <c r="G6" s="10">
        <v>1</v>
      </c>
      <c r="H6" s="82">
        <f t="shared" ref="H6:H23" si="0">SUM(B6:G6)/6</f>
        <v>0.83333333333333337</v>
      </c>
    </row>
    <row r="7" spans="1:17" x14ac:dyDescent="0.25">
      <c r="A7" t="s">
        <v>5</v>
      </c>
      <c r="B7" s="1">
        <v>1</v>
      </c>
      <c r="C7" s="1">
        <v>1</v>
      </c>
      <c r="D7" s="11">
        <v>0</v>
      </c>
      <c r="E7" s="1">
        <v>0</v>
      </c>
      <c r="F7" s="1">
        <v>1</v>
      </c>
      <c r="G7" s="10">
        <v>1</v>
      </c>
      <c r="H7" s="82">
        <f t="shared" si="0"/>
        <v>0.66666666666666663</v>
      </c>
    </row>
    <row r="8" spans="1:17" x14ac:dyDescent="0.25">
      <c r="A8" t="s">
        <v>6</v>
      </c>
      <c r="B8" s="1">
        <v>0</v>
      </c>
      <c r="C8" s="1">
        <v>1</v>
      </c>
      <c r="D8" s="11">
        <v>0</v>
      </c>
      <c r="E8" s="1">
        <v>0</v>
      </c>
      <c r="F8" s="1">
        <v>1</v>
      </c>
      <c r="G8" s="10">
        <v>1</v>
      </c>
      <c r="H8" s="82">
        <f t="shared" si="0"/>
        <v>0.5</v>
      </c>
    </row>
    <row r="9" spans="1:17" x14ac:dyDescent="0.25">
      <c r="A9" t="s">
        <v>7</v>
      </c>
      <c r="B9" s="1">
        <v>1</v>
      </c>
      <c r="C9" s="1">
        <v>0</v>
      </c>
      <c r="D9" s="11">
        <v>0</v>
      </c>
      <c r="E9" s="1">
        <v>0</v>
      </c>
      <c r="F9" s="1">
        <v>1</v>
      </c>
      <c r="G9" s="10">
        <v>1</v>
      </c>
      <c r="H9" s="82">
        <f t="shared" si="0"/>
        <v>0.5</v>
      </c>
    </row>
    <row r="10" spans="1:17" x14ac:dyDescent="0.25">
      <c r="A10" t="s">
        <v>8</v>
      </c>
      <c r="B10" s="1">
        <v>0</v>
      </c>
      <c r="C10" s="1">
        <v>1</v>
      </c>
      <c r="D10" s="11">
        <v>0</v>
      </c>
      <c r="E10" s="1">
        <v>1</v>
      </c>
      <c r="F10" s="1">
        <v>1</v>
      </c>
      <c r="G10" s="10">
        <v>1</v>
      </c>
      <c r="H10" s="82">
        <f t="shared" si="0"/>
        <v>0.66666666666666663</v>
      </c>
    </row>
    <row r="11" spans="1:17" x14ac:dyDescent="0.25">
      <c r="A11" t="s">
        <v>9</v>
      </c>
      <c r="B11" s="1">
        <v>1</v>
      </c>
      <c r="C11" s="1">
        <v>0</v>
      </c>
      <c r="D11" s="11">
        <v>0</v>
      </c>
      <c r="E11" s="1">
        <v>1</v>
      </c>
      <c r="F11" s="1">
        <v>1</v>
      </c>
      <c r="G11" s="10">
        <v>1</v>
      </c>
      <c r="H11" s="82">
        <f t="shared" si="0"/>
        <v>0.66666666666666663</v>
      </c>
    </row>
    <row r="12" spans="1:17" x14ac:dyDescent="0.25">
      <c r="A12" t="s">
        <v>21</v>
      </c>
      <c r="B12" s="18">
        <v>1</v>
      </c>
      <c r="C12" s="18">
        <v>0</v>
      </c>
      <c r="D12" s="18">
        <v>0</v>
      </c>
      <c r="E12" s="18">
        <v>1</v>
      </c>
      <c r="F12" s="18">
        <v>1</v>
      </c>
      <c r="G12" s="18">
        <v>1</v>
      </c>
      <c r="H12" s="82">
        <f t="shared" si="0"/>
        <v>0.66666666666666663</v>
      </c>
    </row>
    <row r="13" spans="1:17" x14ac:dyDescent="0.25">
      <c r="A13" t="s">
        <v>170</v>
      </c>
      <c r="B13" s="137">
        <v>1</v>
      </c>
      <c r="C13" s="137">
        <v>1</v>
      </c>
      <c r="D13" s="137">
        <v>0</v>
      </c>
      <c r="E13" s="137">
        <v>0</v>
      </c>
      <c r="F13" s="137">
        <v>1</v>
      </c>
      <c r="G13" s="137">
        <v>1</v>
      </c>
      <c r="H13" s="82">
        <f t="shared" si="0"/>
        <v>0.66666666666666663</v>
      </c>
    </row>
    <row r="14" spans="1:17" x14ac:dyDescent="0.25">
      <c r="A14" t="s">
        <v>95</v>
      </c>
      <c r="B14" s="1">
        <v>0</v>
      </c>
      <c r="C14" s="1">
        <v>0</v>
      </c>
      <c r="D14" s="11">
        <v>0</v>
      </c>
      <c r="E14" s="1">
        <v>0</v>
      </c>
      <c r="F14" s="1">
        <v>1</v>
      </c>
      <c r="G14" s="10">
        <v>1</v>
      </c>
      <c r="H14" s="82">
        <f t="shared" si="0"/>
        <v>0.33333333333333331</v>
      </c>
    </row>
    <row r="15" spans="1:17" x14ac:dyDescent="0.25">
      <c r="A15" t="s">
        <v>96</v>
      </c>
      <c r="B15" s="1">
        <v>1</v>
      </c>
      <c r="C15" s="1">
        <v>1</v>
      </c>
      <c r="D15" s="11">
        <v>1</v>
      </c>
      <c r="E15" s="1">
        <v>1</v>
      </c>
      <c r="F15" s="1">
        <v>1</v>
      </c>
      <c r="G15" s="10">
        <v>1</v>
      </c>
      <c r="H15" s="82">
        <f t="shared" si="0"/>
        <v>1</v>
      </c>
    </row>
    <row r="16" spans="1:17" x14ac:dyDescent="0.25">
      <c r="A16" t="s">
        <v>97</v>
      </c>
      <c r="B16" s="1">
        <v>0</v>
      </c>
      <c r="C16" s="1">
        <v>0</v>
      </c>
      <c r="D16" s="11">
        <v>1</v>
      </c>
      <c r="E16" s="1">
        <v>0</v>
      </c>
      <c r="F16" s="1">
        <v>1</v>
      </c>
      <c r="G16" s="10">
        <v>1</v>
      </c>
      <c r="H16" s="82">
        <f t="shared" si="0"/>
        <v>0.5</v>
      </c>
    </row>
    <row r="17" spans="1:16" x14ac:dyDescent="0.25">
      <c r="A17" t="s">
        <v>98</v>
      </c>
      <c r="B17" s="1">
        <v>0</v>
      </c>
      <c r="C17" s="1">
        <v>1</v>
      </c>
      <c r="D17" s="11">
        <v>1</v>
      </c>
      <c r="E17" s="1">
        <v>0</v>
      </c>
      <c r="F17" s="1">
        <v>1</v>
      </c>
      <c r="G17" s="10">
        <v>1</v>
      </c>
      <c r="H17" s="82">
        <f t="shared" si="0"/>
        <v>0.66666666666666663</v>
      </c>
    </row>
    <row r="18" spans="1:16" x14ac:dyDescent="0.25">
      <c r="A18" t="s">
        <v>99</v>
      </c>
      <c r="B18" s="1">
        <v>1</v>
      </c>
      <c r="C18" s="1">
        <v>0</v>
      </c>
      <c r="D18" s="11">
        <v>1</v>
      </c>
      <c r="E18" s="1">
        <v>0</v>
      </c>
      <c r="F18" s="1">
        <v>1</v>
      </c>
      <c r="G18" s="10">
        <v>1</v>
      </c>
      <c r="H18" s="82">
        <f t="shared" si="0"/>
        <v>0.66666666666666663</v>
      </c>
    </row>
    <row r="19" spans="1:16" x14ac:dyDescent="0.25">
      <c r="A19" t="s">
        <v>100</v>
      </c>
      <c r="B19" s="1">
        <v>0</v>
      </c>
      <c r="C19" s="1">
        <v>0</v>
      </c>
      <c r="D19" s="11">
        <v>1</v>
      </c>
      <c r="E19" s="1">
        <v>1</v>
      </c>
      <c r="F19" s="1">
        <v>1</v>
      </c>
      <c r="G19" s="10">
        <v>1</v>
      </c>
      <c r="H19" s="82">
        <f t="shared" si="0"/>
        <v>0.66666666666666663</v>
      </c>
    </row>
    <row r="20" spans="1:16" x14ac:dyDescent="0.25">
      <c r="A20" t="s">
        <v>101</v>
      </c>
      <c r="B20" s="1">
        <v>0</v>
      </c>
      <c r="C20" s="1">
        <v>1</v>
      </c>
      <c r="D20" s="11">
        <v>1</v>
      </c>
      <c r="E20" s="1">
        <v>1</v>
      </c>
      <c r="F20" s="1">
        <v>1</v>
      </c>
      <c r="G20" s="10">
        <v>1</v>
      </c>
      <c r="H20" s="82">
        <f t="shared" si="0"/>
        <v>0.83333333333333337</v>
      </c>
    </row>
    <row r="21" spans="1:16" x14ac:dyDescent="0.25">
      <c r="A21" t="s">
        <v>102</v>
      </c>
      <c r="B21" s="1">
        <v>1</v>
      </c>
      <c r="C21" s="1">
        <v>0</v>
      </c>
      <c r="D21" s="11">
        <v>1</v>
      </c>
      <c r="E21" s="1">
        <v>0</v>
      </c>
      <c r="F21" s="1">
        <v>1</v>
      </c>
      <c r="G21" s="10">
        <v>1</v>
      </c>
      <c r="H21" s="82">
        <f t="shared" si="0"/>
        <v>0.66666666666666663</v>
      </c>
    </row>
    <row r="22" spans="1:16" x14ac:dyDescent="0.25">
      <c r="A22" t="s">
        <v>103</v>
      </c>
      <c r="B22" s="18">
        <v>1</v>
      </c>
      <c r="C22" s="18">
        <v>0</v>
      </c>
      <c r="D22" s="18">
        <v>1</v>
      </c>
      <c r="E22" s="18">
        <v>0</v>
      </c>
      <c r="F22" s="18">
        <v>1</v>
      </c>
      <c r="G22" s="18">
        <v>1</v>
      </c>
      <c r="H22" s="82">
        <f t="shared" si="0"/>
        <v>0.66666666666666663</v>
      </c>
    </row>
    <row r="23" spans="1:16" x14ac:dyDescent="0.25">
      <c r="A23" t="s">
        <v>104</v>
      </c>
      <c r="B23" s="1">
        <v>1</v>
      </c>
      <c r="C23" s="1">
        <v>1</v>
      </c>
      <c r="D23" s="11">
        <v>1</v>
      </c>
      <c r="E23" s="1">
        <v>0</v>
      </c>
      <c r="F23" s="1">
        <v>1</v>
      </c>
      <c r="G23" s="10">
        <v>1</v>
      </c>
      <c r="H23" s="82">
        <f t="shared" si="0"/>
        <v>0.83333333333333337</v>
      </c>
    </row>
    <row r="24" spans="1:16" x14ac:dyDescent="0.25">
      <c r="A24" s="80" t="s">
        <v>15</v>
      </c>
      <c r="B24" s="4">
        <f t="shared" ref="B24:G24" si="1">SUM(B5:B23)</f>
        <v>12</v>
      </c>
      <c r="C24" s="4">
        <f t="shared" si="1"/>
        <v>10</v>
      </c>
      <c r="D24" s="4">
        <f t="shared" si="1"/>
        <v>9</v>
      </c>
      <c r="E24" s="4">
        <f t="shared" si="1"/>
        <v>8</v>
      </c>
      <c r="F24" s="4">
        <f t="shared" si="1"/>
        <v>19</v>
      </c>
      <c r="G24" s="4">
        <f t="shared" si="1"/>
        <v>19</v>
      </c>
      <c r="H24" s="7"/>
    </row>
    <row r="25" spans="1:16" ht="5.25" customHeight="1" x14ac:dyDescent="0.25"/>
    <row r="26" spans="1:16" x14ac:dyDescent="0.25">
      <c r="A26" s="152" t="s">
        <v>107</v>
      </c>
      <c r="B26" s="152"/>
      <c r="C26" s="158">
        <f>COUNTA(A5:A23)</f>
        <v>19</v>
      </c>
      <c r="D26" s="158"/>
      <c r="E26" s="85"/>
      <c r="F26" s="152" t="s">
        <v>16</v>
      </c>
      <c r="G26" s="152"/>
      <c r="H26" s="87">
        <f>SUM(B24:G24)/(C26*6)</f>
        <v>0.67543859649122806</v>
      </c>
      <c r="I26" s="20"/>
      <c r="J26" s="21"/>
      <c r="K26" s="20"/>
    </row>
    <row r="27" spans="1:16" x14ac:dyDescent="0.25">
      <c r="A27" s="19"/>
      <c r="B27" s="19"/>
      <c r="C27" s="12"/>
      <c r="D27" s="12"/>
      <c r="E27" s="19"/>
      <c r="F27" s="151" t="s">
        <v>17</v>
      </c>
      <c r="G27" s="151"/>
      <c r="H27" s="86">
        <f>H26*0.1*100</f>
        <v>6.7543859649122808</v>
      </c>
      <c r="I27" s="20"/>
      <c r="J27" s="21"/>
      <c r="K27" s="20"/>
    </row>
    <row r="29" spans="1:16" x14ac:dyDescent="0.25">
      <c r="B29" s="11"/>
      <c r="C29" s="11"/>
      <c r="E29" s="11"/>
      <c r="F29" s="11"/>
      <c r="G29" s="11"/>
    </row>
    <row r="30" spans="1:16" ht="6.75" customHeight="1" x14ac:dyDescent="0.25">
      <c r="A30" s="15"/>
      <c r="B30" s="16"/>
      <c r="C30" s="16"/>
      <c r="D30" s="16"/>
      <c r="E30" s="16"/>
      <c r="F30" s="16"/>
      <c r="G30" s="16"/>
      <c r="H30" s="15"/>
      <c r="I30" s="15"/>
      <c r="J30" s="15"/>
      <c r="K30" s="15"/>
      <c r="L30" s="15"/>
      <c r="M30" s="15"/>
      <c r="N30" s="15"/>
      <c r="O30" s="15"/>
      <c r="P30" s="15"/>
    </row>
    <row r="31" spans="1:16" ht="26.25" customHeight="1" x14ac:dyDescent="0.25">
      <c r="A31" s="147" t="s">
        <v>115</v>
      </c>
      <c r="B31" s="147"/>
      <c r="C31" s="147"/>
      <c r="D31" s="147"/>
      <c r="E31" s="147"/>
      <c r="F31" s="147"/>
      <c r="G31" s="147"/>
      <c r="H31" s="147"/>
      <c r="I31" s="147"/>
      <c r="J31" s="147"/>
      <c r="K31" s="147"/>
      <c r="L31" s="147"/>
      <c r="M31" s="147"/>
      <c r="N31" s="147"/>
      <c r="O31" s="147"/>
      <c r="P31" s="147"/>
    </row>
    <row r="33" spans="1:18" ht="27" customHeight="1" x14ac:dyDescent="0.25">
      <c r="A33" s="148"/>
      <c r="B33" s="148"/>
      <c r="C33" s="148"/>
      <c r="D33" s="148"/>
      <c r="E33" s="148"/>
      <c r="F33" s="148"/>
      <c r="G33" s="148"/>
      <c r="H33" s="148"/>
      <c r="J33" s="37"/>
      <c r="K33" s="150" t="s">
        <v>50</v>
      </c>
      <c r="L33" s="150"/>
      <c r="M33" s="150"/>
      <c r="N33" s="150"/>
      <c r="O33" s="150"/>
      <c r="P33" s="150"/>
      <c r="Q33" s="150"/>
      <c r="R33" s="150"/>
    </row>
    <row r="34" spans="1:18" ht="27" customHeight="1" x14ac:dyDescent="0.25">
      <c r="A34" s="34"/>
      <c r="B34" s="148" t="s">
        <v>113</v>
      </c>
      <c r="C34" s="148"/>
      <c r="D34" s="148"/>
      <c r="E34" s="148"/>
      <c r="F34" s="148"/>
      <c r="G34" s="148"/>
      <c r="H34" s="148"/>
      <c r="I34" s="148"/>
      <c r="J34" s="35"/>
      <c r="K34" s="35"/>
      <c r="L34" s="35"/>
      <c r="M34" s="35"/>
      <c r="N34" s="35"/>
      <c r="O34" s="35"/>
    </row>
    <row r="35" spans="1:18" ht="27" customHeight="1" x14ac:dyDescent="0.25">
      <c r="A35" s="34"/>
      <c r="B35" s="153" t="s">
        <v>43</v>
      </c>
      <c r="C35" s="154"/>
      <c r="D35" s="155" t="s">
        <v>46</v>
      </c>
      <c r="E35" s="156"/>
      <c r="F35" s="155" t="s">
        <v>47</v>
      </c>
      <c r="G35" s="156"/>
      <c r="H35" s="155" t="s">
        <v>48</v>
      </c>
      <c r="I35" s="156"/>
      <c r="J35" s="35"/>
      <c r="K35" s="35"/>
      <c r="L35" s="35"/>
      <c r="M35" s="35"/>
      <c r="N35" s="35"/>
      <c r="O35" s="35"/>
    </row>
    <row r="36" spans="1:18" x14ac:dyDescent="0.25">
      <c r="A36" s="89" t="s">
        <v>30</v>
      </c>
      <c r="B36" s="90" t="s">
        <v>44</v>
      </c>
      <c r="C36" s="91" t="s">
        <v>45</v>
      </c>
      <c r="D36" s="90" t="s">
        <v>110</v>
      </c>
      <c r="E36" s="91" t="s">
        <v>111</v>
      </c>
      <c r="F36" s="90" t="s">
        <v>110</v>
      </c>
      <c r="G36" s="91" t="s">
        <v>111</v>
      </c>
      <c r="H36" s="90" t="s">
        <v>110</v>
      </c>
      <c r="I36" s="91" t="s">
        <v>111</v>
      </c>
      <c r="J36" s="5" t="s">
        <v>49</v>
      </c>
    </row>
    <row r="37" spans="1:18" x14ac:dyDescent="0.25">
      <c r="A37" s="88" t="s">
        <v>31</v>
      </c>
      <c r="B37" s="92">
        <v>4</v>
      </c>
      <c r="C37" s="93">
        <v>3</v>
      </c>
      <c r="D37" s="92">
        <v>4</v>
      </c>
      <c r="E37" s="93">
        <v>3</v>
      </c>
      <c r="F37" s="92">
        <v>1</v>
      </c>
      <c r="G37" s="93">
        <v>1</v>
      </c>
      <c r="H37" s="92">
        <v>1</v>
      </c>
      <c r="I37" s="93">
        <v>0</v>
      </c>
      <c r="J37" s="7">
        <f>(SUM(C37,E37,G37,I37)/SUM(B37,D37,F37,H37))</f>
        <v>0.7</v>
      </c>
    </row>
    <row r="38" spans="1:18" x14ac:dyDescent="0.25">
      <c r="A38" s="88" t="s">
        <v>32</v>
      </c>
      <c r="B38" s="92">
        <v>3</v>
      </c>
      <c r="C38" s="93">
        <v>0</v>
      </c>
      <c r="D38" s="92">
        <v>0</v>
      </c>
      <c r="E38" s="93">
        <v>0</v>
      </c>
      <c r="F38" s="92">
        <v>0</v>
      </c>
      <c r="G38" s="93">
        <v>0</v>
      </c>
      <c r="H38" s="92">
        <v>1</v>
      </c>
      <c r="I38" s="93">
        <v>0</v>
      </c>
      <c r="J38" s="7">
        <f t="shared" ref="J38:J48" si="2">(SUM(C38,E38,G38,I38)/SUM(B38,D38,F38,H38))</f>
        <v>0</v>
      </c>
    </row>
    <row r="39" spans="1:18" x14ac:dyDescent="0.25">
      <c r="A39" s="88" t="s">
        <v>33</v>
      </c>
      <c r="B39" s="92">
        <v>2</v>
      </c>
      <c r="C39" s="93">
        <v>0</v>
      </c>
      <c r="D39" s="92">
        <v>0</v>
      </c>
      <c r="E39" s="93">
        <v>0</v>
      </c>
      <c r="F39" s="92">
        <v>0</v>
      </c>
      <c r="G39" s="93">
        <v>0</v>
      </c>
      <c r="H39" s="92">
        <v>0</v>
      </c>
      <c r="I39" s="93">
        <v>0</v>
      </c>
      <c r="J39" s="7">
        <f t="shared" si="2"/>
        <v>0</v>
      </c>
    </row>
    <row r="40" spans="1:18" x14ac:dyDescent="0.25">
      <c r="A40" s="88" t="s">
        <v>34</v>
      </c>
      <c r="B40" s="92">
        <v>2</v>
      </c>
      <c r="C40" s="93">
        <v>0</v>
      </c>
      <c r="D40" s="92">
        <v>0</v>
      </c>
      <c r="E40" s="93">
        <v>0</v>
      </c>
      <c r="F40" s="92">
        <v>0</v>
      </c>
      <c r="G40" s="93">
        <v>0</v>
      </c>
      <c r="H40" s="92">
        <v>1</v>
      </c>
      <c r="I40" s="93">
        <v>0</v>
      </c>
      <c r="J40" s="7">
        <f t="shared" si="2"/>
        <v>0</v>
      </c>
    </row>
    <row r="41" spans="1:18" x14ac:dyDescent="0.25">
      <c r="A41" s="88" t="s">
        <v>35</v>
      </c>
      <c r="B41" s="92">
        <v>3</v>
      </c>
      <c r="C41" s="93">
        <v>0</v>
      </c>
      <c r="D41" s="92">
        <v>0</v>
      </c>
      <c r="E41" s="93">
        <v>0</v>
      </c>
      <c r="F41" s="92">
        <v>0</v>
      </c>
      <c r="G41" s="93">
        <v>0</v>
      </c>
      <c r="H41" s="92">
        <v>0</v>
      </c>
      <c r="I41" s="93">
        <v>0</v>
      </c>
      <c r="J41" s="7">
        <f t="shared" si="2"/>
        <v>0</v>
      </c>
    </row>
    <row r="42" spans="1:18" x14ac:dyDescent="0.25">
      <c r="A42" s="88" t="s">
        <v>36</v>
      </c>
      <c r="B42" s="92">
        <v>2</v>
      </c>
      <c r="C42" s="93">
        <v>0</v>
      </c>
      <c r="D42" s="92">
        <v>0</v>
      </c>
      <c r="E42" s="93">
        <v>0</v>
      </c>
      <c r="F42" s="92">
        <v>1</v>
      </c>
      <c r="G42" s="93">
        <v>0</v>
      </c>
      <c r="H42" s="92">
        <v>1</v>
      </c>
      <c r="I42" s="93">
        <v>0</v>
      </c>
      <c r="J42" s="7">
        <f t="shared" si="2"/>
        <v>0</v>
      </c>
    </row>
    <row r="43" spans="1:18" x14ac:dyDescent="0.25">
      <c r="A43" s="88" t="s">
        <v>37</v>
      </c>
      <c r="B43" s="92">
        <v>0</v>
      </c>
      <c r="C43" s="93">
        <v>0</v>
      </c>
      <c r="D43" s="92">
        <v>3</v>
      </c>
      <c r="E43" s="93">
        <v>0</v>
      </c>
      <c r="F43" s="92">
        <v>0</v>
      </c>
      <c r="G43" s="93">
        <v>0</v>
      </c>
      <c r="H43" s="92">
        <v>0</v>
      </c>
      <c r="I43" s="93">
        <v>0</v>
      </c>
      <c r="J43" s="7">
        <f t="shared" si="2"/>
        <v>0</v>
      </c>
    </row>
    <row r="44" spans="1:18" x14ac:dyDescent="0.25">
      <c r="A44" s="88" t="s">
        <v>38</v>
      </c>
      <c r="B44" s="92">
        <v>0</v>
      </c>
      <c r="C44" s="93">
        <v>0</v>
      </c>
      <c r="D44" s="92">
        <v>0</v>
      </c>
      <c r="E44" s="93">
        <v>0</v>
      </c>
      <c r="F44" s="92">
        <v>0</v>
      </c>
      <c r="G44" s="93">
        <v>0</v>
      </c>
      <c r="H44" s="92">
        <v>1</v>
      </c>
      <c r="I44" s="93">
        <v>0</v>
      </c>
      <c r="J44" s="7">
        <f t="shared" si="2"/>
        <v>0</v>
      </c>
    </row>
    <row r="45" spans="1:18" x14ac:dyDescent="0.25">
      <c r="A45" s="88" t="s">
        <v>39</v>
      </c>
      <c r="B45" s="92">
        <v>0</v>
      </c>
      <c r="C45" s="93">
        <v>0</v>
      </c>
      <c r="D45" s="92">
        <v>0</v>
      </c>
      <c r="E45" s="93">
        <v>0</v>
      </c>
      <c r="F45" s="92">
        <v>1</v>
      </c>
      <c r="G45" s="93">
        <v>0</v>
      </c>
      <c r="H45" s="92">
        <v>0</v>
      </c>
      <c r="I45" s="93">
        <v>0</v>
      </c>
      <c r="J45" s="7">
        <f t="shared" si="2"/>
        <v>0</v>
      </c>
    </row>
    <row r="46" spans="1:18" x14ac:dyDescent="0.25">
      <c r="A46" s="88" t="s">
        <v>40</v>
      </c>
      <c r="B46" s="92">
        <v>0</v>
      </c>
      <c r="C46" s="93">
        <v>0</v>
      </c>
      <c r="D46" s="92">
        <v>2</v>
      </c>
      <c r="E46" s="93">
        <v>0</v>
      </c>
      <c r="F46" s="92">
        <v>0</v>
      </c>
      <c r="G46" s="93">
        <v>0</v>
      </c>
      <c r="H46" s="92">
        <v>1</v>
      </c>
      <c r="I46" s="93">
        <v>0</v>
      </c>
      <c r="J46" s="7">
        <f t="shared" si="2"/>
        <v>0</v>
      </c>
    </row>
    <row r="47" spans="1:18" x14ac:dyDescent="0.25">
      <c r="A47" s="88" t="s">
        <v>41</v>
      </c>
      <c r="B47" s="92">
        <v>0</v>
      </c>
      <c r="C47" s="93">
        <v>0</v>
      </c>
      <c r="D47" s="92">
        <v>3</v>
      </c>
      <c r="E47" s="93">
        <v>0</v>
      </c>
      <c r="F47" s="92">
        <v>0</v>
      </c>
      <c r="G47" s="93">
        <v>0</v>
      </c>
      <c r="H47" s="92">
        <v>0</v>
      </c>
      <c r="I47" s="93">
        <v>0</v>
      </c>
      <c r="J47" s="7">
        <f t="shared" si="2"/>
        <v>0</v>
      </c>
    </row>
    <row r="48" spans="1:18" x14ac:dyDescent="0.25">
      <c r="A48" s="88" t="s">
        <v>42</v>
      </c>
      <c r="B48" s="92">
        <v>3</v>
      </c>
      <c r="C48" s="93">
        <v>0</v>
      </c>
      <c r="D48" s="92">
        <v>2</v>
      </c>
      <c r="E48" s="93">
        <v>0</v>
      </c>
      <c r="F48" s="92">
        <v>0</v>
      </c>
      <c r="G48" s="93">
        <v>0</v>
      </c>
      <c r="H48" s="92">
        <v>1</v>
      </c>
      <c r="I48" s="93">
        <v>0</v>
      </c>
      <c r="J48" s="7">
        <f t="shared" si="2"/>
        <v>0</v>
      </c>
    </row>
    <row r="49" spans="1:16" x14ac:dyDescent="0.25">
      <c r="A49" t="s">
        <v>15</v>
      </c>
      <c r="B49" s="94">
        <f t="shared" ref="B49:I49" si="3">SUM(B37:B48)</f>
        <v>19</v>
      </c>
      <c r="C49" s="95">
        <f t="shared" si="3"/>
        <v>3</v>
      </c>
      <c r="D49" s="94">
        <f t="shared" si="3"/>
        <v>14</v>
      </c>
      <c r="E49" s="95">
        <f t="shared" si="3"/>
        <v>3</v>
      </c>
      <c r="F49" s="94">
        <f t="shared" si="3"/>
        <v>3</v>
      </c>
      <c r="G49" s="95">
        <f t="shared" si="3"/>
        <v>1</v>
      </c>
      <c r="H49" s="94">
        <f t="shared" si="3"/>
        <v>7</v>
      </c>
      <c r="I49" s="95">
        <f t="shared" si="3"/>
        <v>0</v>
      </c>
      <c r="J49" s="2"/>
    </row>
    <row r="50" spans="1:16" ht="8.25" customHeight="1" x14ac:dyDescent="0.25">
      <c r="B50" s="11"/>
      <c r="C50" s="11"/>
      <c r="E50" s="11"/>
      <c r="F50" s="11"/>
      <c r="G50" s="11"/>
    </row>
    <row r="51" spans="1:16" x14ac:dyDescent="0.25">
      <c r="A51" s="159" t="s">
        <v>112</v>
      </c>
      <c r="B51" s="159"/>
      <c r="C51" s="159"/>
      <c r="D51" s="98">
        <f>SUM(B49,D49,F49,H49)</f>
        <v>43</v>
      </c>
      <c r="E51" s="85"/>
      <c r="F51" s="4"/>
      <c r="G51" s="4"/>
      <c r="H51" s="152" t="s">
        <v>16</v>
      </c>
      <c r="I51" s="152"/>
      <c r="J51" s="87">
        <f>(SUM(I49,G49,E49,C49)/D51)</f>
        <v>0.16279069767441862</v>
      </c>
      <c r="K51" s="20"/>
      <c r="L51" s="21"/>
      <c r="M51" s="20"/>
    </row>
    <row r="52" spans="1:16" x14ac:dyDescent="0.25">
      <c r="A52" s="19"/>
      <c r="B52" s="19"/>
      <c r="C52" s="12"/>
      <c r="D52" s="12"/>
      <c r="E52" s="19"/>
      <c r="H52" s="151" t="s">
        <v>17</v>
      </c>
      <c r="I52" s="151"/>
      <c r="J52" s="96">
        <f>J51*0.1*100</f>
        <v>1.6279069767441863</v>
      </c>
      <c r="K52" s="20"/>
      <c r="L52" s="33"/>
      <c r="M52" s="20"/>
    </row>
    <row r="55" spans="1:16" ht="21.75" customHeight="1" x14ac:dyDescent="0.25"/>
    <row r="56" spans="1:16" ht="7.5" customHeight="1" x14ac:dyDescent="0.25">
      <c r="A56" s="15"/>
      <c r="B56" s="16"/>
      <c r="C56" s="16"/>
      <c r="D56" s="16"/>
      <c r="E56" s="16"/>
      <c r="F56" s="16"/>
      <c r="G56" s="16"/>
      <c r="H56" s="15"/>
      <c r="I56" s="15"/>
      <c r="J56" s="15"/>
      <c r="K56" s="15"/>
      <c r="L56" s="15"/>
      <c r="M56" s="15"/>
      <c r="N56" s="15"/>
      <c r="O56" s="15"/>
      <c r="P56" s="15"/>
    </row>
    <row r="57" spans="1:16" ht="26.25" customHeight="1" x14ac:dyDescent="0.25">
      <c r="B57" s="55"/>
      <c r="C57" s="55"/>
      <c r="D57" s="55"/>
      <c r="E57" s="55"/>
      <c r="F57" s="55"/>
      <c r="G57" s="55"/>
    </row>
    <row r="58" spans="1:16" ht="29.25" customHeight="1" x14ac:dyDescent="0.25">
      <c r="A58" s="147" t="s">
        <v>114</v>
      </c>
      <c r="B58" s="147"/>
      <c r="C58" s="147"/>
      <c r="D58" s="147"/>
      <c r="E58" s="147"/>
      <c r="F58" s="147"/>
      <c r="G58" s="147"/>
      <c r="H58" s="147"/>
      <c r="I58" s="147"/>
      <c r="J58" s="147"/>
      <c r="K58" s="147"/>
      <c r="L58" s="147"/>
      <c r="M58" s="147"/>
      <c r="N58" s="147"/>
      <c r="O58" s="147"/>
      <c r="P58" s="147"/>
    </row>
    <row r="59" spans="1:16" ht="47.25" customHeight="1" x14ac:dyDescent="0.25">
      <c r="A59" s="161" t="s">
        <v>118</v>
      </c>
      <c r="B59" s="161"/>
      <c r="C59" s="161"/>
      <c r="E59" s="37"/>
      <c r="F59" s="37"/>
      <c r="G59" s="37"/>
      <c r="H59" s="37"/>
      <c r="I59" s="37"/>
      <c r="K59" s="37"/>
      <c r="L59" s="37"/>
      <c r="M59" s="37"/>
      <c r="N59" s="37"/>
      <c r="O59" s="37"/>
      <c r="P59" s="37"/>
    </row>
    <row r="60" spans="1:16" ht="20.100000000000001" customHeight="1" x14ac:dyDescent="0.25">
      <c r="A60" s="80" t="s">
        <v>117</v>
      </c>
      <c r="B60" s="162" t="s">
        <v>17</v>
      </c>
      <c r="C60" s="162"/>
      <c r="D60" s="38"/>
      <c r="E60" s="38"/>
      <c r="F60" s="38"/>
      <c r="G60" s="38"/>
      <c r="H60" s="39"/>
    </row>
    <row r="61" spans="1:16" ht="20.100000000000001" customHeight="1" x14ac:dyDescent="0.25">
      <c r="A61" s="99" t="s">
        <v>51</v>
      </c>
      <c r="B61" s="100">
        <v>55.6</v>
      </c>
      <c r="C61" s="9"/>
      <c r="D61" s="38"/>
      <c r="E61" s="38"/>
      <c r="F61" s="38"/>
      <c r="G61" s="38"/>
      <c r="H61" s="40"/>
    </row>
    <row r="62" spans="1:16" ht="20.100000000000001" customHeight="1" x14ac:dyDescent="0.25">
      <c r="A62" s="99" t="s">
        <v>52</v>
      </c>
      <c r="B62" s="100">
        <v>89.72</v>
      </c>
      <c r="C62" s="9"/>
      <c r="D62" s="38"/>
      <c r="E62" s="38"/>
      <c r="F62" s="38"/>
      <c r="G62" s="38"/>
      <c r="H62" s="40"/>
    </row>
    <row r="63" spans="1:16" ht="20.100000000000001" customHeight="1" x14ac:dyDescent="0.25">
      <c r="A63" s="99" t="s">
        <v>53</v>
      </c>
      <c r="B63" s="100">
        <v>56.8</v>
      </c>
      <c r="C63" s="9"/>
      <c r="D63" s="38"/>
      <c r="E63" s="38"/>
      <c r="F63" s="38"/>
      <c r="G63" s="38"/>
      <c r="H63" s="40"/>
    </row>
    <row r="64" spans="1:16" ht="20.100000000000001" customHeight="1" x14ac:dyDescent="0.25">
      <c r="A64" s="99" t="s">
        <v>54</v>
      </c>
      <c r="B64" s="100">
        <v>77.42</v>
      </c>
      <c r="C64" s="9"/>
      <c r="D64" s="38"/>
      <c r="E64" s="38"/>
      <c r="F64" s="38"/>
      <c r="G64" s="38"/>
      <c r="H64" s="40"/>
    </row>
    <row r="65" spans="1:17" ht="20.100000000000001" customHeight="1" x14ac:dyDescent="0.25">
      <c r="A65" s="99" t="s">
        <v>55</v>
      </c>
      <c r="B65" s="100">
        <v>45.5</v>
      </c>
      <c r="C65" s="9"/>
      <c r="D65" s="38"/>
      <c r="E65" s="38"/>
      <c r="F65" s="38"/>
      <c r="G65" s="38"/>
      <c r="H65" s="40"/>
    </row>
    <row r="66" spans="1:17" ht="20.100000000000001" customHeight="1" x14ac:dyDescent="0.25">
      <c r="A66" s="99" t="s">
        <v>56</v>
      </c>
      <c r="B66" s="100">
        <v>83.45</v>
      </c>
      <c r="C66" s="9"/>
      <c r="D66" s="38"/>
      <c r="E66" s="38"/>
      <c r="F66" s="38"/>
      <c r="G66" s="38"/>
      <c r="H66" s="40"/>
    </row>
    <row r="67" spans="1:17" ht="20.100000000000001" customHeight="1" x14ac:dyDescent="0.25">
      <c r="A67" s="99" t="s">
        <v>21</v>
      </c>
      <c r="B67" s="100">
        <v>92.6</v>
      </c>
      <c r="C67" s="9"/>
      <c r="D67" s="38"/>
      <c r="E67" s="38"/>
      <c r="F67" s="38"/>
      <c r="G67" s="38"/>
      <c r="H67" s="40"/>
    </row>
    <row r="68" spans="1:17" ht="20.100000000000001" customHeight="1" x14ac:dyDescent="0.25">
      <c r="A68" s="99" t="s">
        <v>170</v>
      </c>
      <c r="B68" s="100">
        <v>87.5</v>
      </c>
      <c r="C68" s="9"/>
      <c r="D68" s="38"/>
      <c r="E68" s="38"/>
      <c r="F68" s="38"/>
      <c r="G68" s="38"/>
      <c r="H68" s="40"/>
    </row>
    <row r="69" spans="1:17" ht="20.100000000000001" customHeight="1" x14ac:dyDescent="0.25">
      <c r="A69" s="152" t="s">
        <v>16</v>
      </c>
      <c r="B69" s="152"/>
      <c r="C69" s="22">
        <f>AVERAGE(B61:B68)</f>
        <v>73.573750000000004</v>
      </c>
      <c r="D69" s="38"/>
      <c r="E69" s="38"/>
      <c r="F69" s="38"/>
      <c r="G69" s="38"/>
      <c r="H69" s="41"/>
    </row>
    <row r="70" spans="1:17" ht="20.100000000000001" customHeight="1" x14ac:dyDescent="0.25">
      <c r="A70" s="151" t="s">
        <v>17</v>
      </c>
      <c r="B70" s="151"/>
      <c r="C70" s="96">
        <f>C69*0.1</f>
        <v>7.3573750000000011</v>
      </c>
      <c r="D70" s="13"/>
      <c r="E70" s="13"/>
      <c r="F70" s="13"/>
      <c r="G70" s="13"/>
    </row>
    <row r="71" spans="1:17" ht="20.100000000000001" customHeight="1" x14ac:dyDescent="0.25">
      <c r="A71" s="160"/>
      <c r="B71" s="160"/>
      <c r="C71" s="12"/>
      <c r="D71" s="12"/>
      <c r="E71" s="42"/>
      <c r="F71" s="149"/>
      <c r="G71" s="149"/>
      <c r="H71" s="43"/>
      <c r="I71" s="44"/>
      <c r="J71" s="45"/>
      <c r="K71" s="41"/>
      <c r="L71" s="41"/>
    </row>
    <row r="72" spans="1:17" ht="32.25" customHeight="1" x14ac:dyDescent="0.25"/>
    <row r="73" spans="1:17" ht="7.5" customHeight="1" x14ac:dyDescent="0.25">
      <c r="A73" s="15"/>
      <c r="B73" s="16"/>
      <c r="C73" s="16"/>
      <c r="D73" s="16"/>
      <c r="E73" s="16"/>
      <c r="F73" s="16"/>
      <c r="G73" s="16"/>
      <c r="H73" s="15"/>
      <c r="I73" s="15"/>
      <c r="J73" s="15"/>
      <c r="K73" s="15"/>
      <c r="L73" s="15"/>
      <c r="M73" s="15"/>
      <c r="N73" s="15"/>
      <c r="O73" s="15"/>
      <c r="P73" s="15"/>
    </row>
    <row r="74" spans="1:17" ht="27" customHeight="1" x14ac:dyDescent="0.25">
      <c r="B74" s="55"/>
      <c r="C74" s="55"/>
      <c r="D74" s="55"/>
      <c r="E74" s="55"/>
      <c r="F74" s="55"/>
      <c r="G74" s="55"/>
    </row>
    <row r="75" spans="1:17" ht="24" customHeight="1" x14ac:dyDescent="0.25">
      <c r="A75" s="147" t="s">
        <v>119</v>
      </c>
      <c r="B75" s="147"/>
      <c r="C75" s="147"/>
      <c r="D75" s="147"/>
      <c r="E75" s="147"/>
      <c r="F75" s="147"/>
      <c r="G75" s="147"/>
      <c r="H75" s="147"/>
      <c r="I75" s="147"/>
      <c r="J75" s="147"/>
      <c r="K75" s="147"/>
      <c r="L75" s="147"/>
      <c r="M75" s="147"/>
      <c r="N75" s="147"/>
      <c r="O75" s="147"/>
      <c r="P75" s="147"/>
    </row>
    <row r="76" spans="1:17" ht="30.75" customHeight="1" x14ac:dyDescent="0.25">
      <c r="A76" s="148" t="s">
        <v>120</v>
      </c>
      <c r="B76" s="148"/>
      <c r="C76" s="148"/>
      <c r="D76" s="6"/>
      <c r="E76" s="6"/>
      <c r="F76" s="6"/>
      <c r="G76" s="6"/>
      <c r="H76" s="6"/>
      <c r="I76" s="6"/>
      <c r="J76" s="6"/>
      <c r="K76" s="46"/>
      <c r="L76" s="46"/>
      <c r="M76" s="46"/>
      <c r="N76" s="46"/>
      <c r="O76" s="46"/>
      <c r="P76" s="46"/>
      <c r="Q76" s="20"/>
    </row>
    <row r="77" spans="1:17" x14ac:dyDescent="0.25">
      <c r="A77" s="80" t="s">
        <v>0</v>
      </c>
      <c r="B77" s="162" t="s">
        <v>17</v>
      </c>
      <c r="C77" s="162"/>
      <c r="D77" s="38"/>
      <c r="E77" s="38"/>
      <c r="F77" s="38"/>
      <c r="G77" s="38"/>
      <c r="H77" s="39"/>
    </row>
    <row r="78" spans="1:17" ht="18" customHeight="1" x14ac:dyDescent="0.25">
      <c r="A78" s="49" t="s">
        <v>4</v>
      </c>
      <c r="B78" s="18">
        <v>20.55</v>
      </c>
      <c r="C78" s="9"/>
      <c r="D78" s="38"/>
      <c r="E78" s="38"/>
      <c r="F78" s="38"/>
      <c r="G78" s="38"/>
      <c r="H78" s="40"/>
    </row>
    <row r="79" spans="1:17" ht="18" customHeight="1" x14ac:dyDescent="0.25">
      <c r="A79" s="49" t="s">
        <v>5</v>
      </c>
      <c r="B79" s="18">
        <v>50</v>
      </c>
      <c r="C79" s="9"/>
      <c r="D79" s="38"/>
      <c r="E79" s="38"/>
      <c r="F79" s="38"/>
      <c r="G79" s="38"/>
      <c r="H79" s="40"/>
    </row>
    <row r="80" spans="1:17" ht="18" customHeight="1" x14ac:dyDescent="0.25">
      <c r="A80" s="49" t="s">
        <v>6</v>
      </c>
      <c r="B80" s="18">
        <v>98.5</v>
      </c>
      <c r="C80" s="9"/>
      <c r="D80" s="38"/>
      <c r="E80" s="38"/>
      <c r="F80" s="38"/>
      <c r="G80" s="38"/>
      <c r="H80" s="40"/>
    </row>
    <row r="81" spans="1:16" ht="18" customHeight="1" x14ac:dyDescent="0.25">
      <c r="A81" s="49" t="s">
        <v>7</v>
      </c>
      <c r="B81" s="18">
        <v>45.62</v>
      </c>
      <c r="C81" s="9"/>
      <c r="D81" s="38"/>
      <c r="E81" s="38"/>
      <c r="F81" s="38"/>
      <c r="G81" s="38"/>
      <c r="H81" s="40"/>
    </row>
    <row r="82" spans="1:16" ht="18" customHeight="1" x14ac:dyDescent="0.25">
      <c r="A82" s="49" t="s">
        <v>8</v>
      </c>
      <c r="B82" s="18">
        <v>70</v>
      </c>
      <c r="C82" s="9"/>
      <c r="D82" s="38"/>
      <c r="E82" s="38"/>
      <c r="F82" s="38"/>
      <c r="G82" s="38"/>
      <c r="H82" s="40"/>
    </row>
    <row r="83" spans="1:16" ht="18" customHeight="1" x14ac:dyDescent="0.25">
      <c r="A83" s="49" t="s">
        <v>9</v>
      </c>
      <c r="B83" s="18">
        <v>75</v>
      </c>
      <c r="C83" s="9"/>
      <c r="D83" s="38"/>
      <c r="E83" s="38"/>
      <c r="F83" s="38"/>
      <c r="G83" s="38"/>
      <c r="H83" s="40"/>
    </row>
    <row r="84" spans="1:16" ht="18" customHeight="1" x14ac:dyDescent="0.25">
      <c r="A84" s="49" t="s">
        <v>10</v>
      </c>
      <c r="B84" s="18">
        <v>80</v>
      </c>
      <c r="C84" s="9"/>
      <c r="D84" s="38"/>
      <c r="E84" s="38"/>
      <c r="F84" s="38"/>
      <c r="G84" s="38"/>
      <c r="H84" s="40"/>
    </row>
    <row r="85" spans="1:16" ht="18" customHeight="1" x14ac:dyDescent="0.25">
      <c r="A85" s="49" t="s">
        <v>11</v>
      </c>
      <c r="B85" s="18">
        <v>95</v>
      </c>
      <c r="C85" s="9"/>
      <c r="D85" s="38"/>
      <c r="E85" s="38"/>
      <c r="F85" s="38"/>
      <c r="G85" s="38"/>
      <c r="H85" s="40"/>
    </row>
    <row r="86" spans="1:16" ht="18" customHeight="1" x14ac:dyDescent="0.25">
      <c r="A86" s="49" t="s">
        <v>12</v>
      </c>
      <c r="B86" s="18">
        <v>100</v>
      </c>
      <c r="C86" s="9"/>
      <c r="D86" s="38"/>
      <c r="E86" s="38"/>
      <c r="F86" s="38"/>
      <c r="G86" s="38"/>
      <c r="H86" s="40"/>
    </row>
    <row r="87" spans="1:16" ht="18" customHeight="1" x14ac:dyDescent="0.25">
      <c r="A87" s="49" t="s">
        <v>13</v>
      </c>
      <c r="B87" s="18">
        <v>47</v>
      </c>
      <c r="C87" s="9"/>
      <c r="D87" s="38"/>
      <c r="E87" s="38"/>
      <c r="F87" s="38"/>
      <c r="G87" s="38"/>
      <c r="H87" s="40"/>
    </row>
    <row r="88" spans="1:16" x14ac:dyDescent="0.25">
      <c r="A88" s="152" t="s">
        <v>16</v>
      </c>
      <c r="B88" s="152"/>
      <c r="C88" s="22">
        <f>AVERAGE(B78:B87)</f>
        <v>68.167000000000002</v>
      </c>
      <c r="D88" s="38"/>
      <c r="E88" s="38"/>
      <c r="F88" s="38"/>
      <c r="G88" s="38"/>
      <c r="H88" s="41"/>
      <c r="I88" s="25"/>
      <c r="J88" s="26"/>
      <c r="K88" s="27"/>
    </row>
    <row r="89" spans="1:16" x14ac:dyDescent="0.25">
      <c r="A89" s="151" t="s">
        <v>17</v>
      </c>
      <c r="B89" s="151"/>
      <c r="C89" s="96">
        <f>C88*0.1</f>
        <v>6.8167000000000009</v>
      </c>
      <c r="D89" s="38"/>
      <c r="E89" s="38"/>
      <c r="F89" s="38"/>
      <c r="G89" s="38"/>
      <c r="H89" s="41"/>
      <c r="I89" s="25"/>
      <c r="J89" s="26"/>
      <c r="K89" s="27"/>
    </row>
    <row r="90" spans="1:16" x14ac:dyDescent="0.25">
      <c r="A90" s="148"/>
      <c r="B90" s="148"/>
      <c r="C90" s="12"/>
      <c r="D90" s="12"/>
      <c r="E90" s="42"/>
      <c r="F90" s="149"/>
      <c r="G90" s="149"/>
      <c r="H90" s="24"/>
      <c r="I90" s="28"/>
      <c r="J90" s="29"/>
      <c r="K90" s="27"/>
    </row>
    <row r="93" spans="1:16" x14ac:dyDescent="0.25">
      <c r="A93" s="15"/>
      <c r="B93" s="16"/>
      <c r="C93" s="16"/>
      <c r="D93" s="16"/>
      <c r="E93" s="16"/>
      <c r="F93" s="16"/>
      <c r="G93" s="16"/>
      <c r="H93" s="15"/>
      <c r="I93" s="15"/>
      <c r="J93" s="15"/>
      <c r="K93" s="15"/>
      <c r="L93" s="15"/>
      <c r="M93" s="15"/>
      <c r="N93" s="15"/>
      <c r="O93" s="15"/>
      <c r="P93" s="15"/>
    </row>
    <row r="94" spans="1:16" ht="12.75" customHeight="1" x14ac:dyDescent="0.25">
      <c r="B94" s="55"/>
      <c r="C94" s="55"/>
      <c r="D94" s="55"/>
      <c r="E94" s="55"/>
      <c r="F94" s="55"/>
      <c r="G94" s="55"/>
    </row>
    <row r="95" spans="1:16" ht="25.5" customHeight="1" x14ac:dyDescent="0.25">
      <c r="A95" s="147" t="s">
        <v>130</v>
      </c>
      <c r="B95" s="147"/>
      <c r="C95" s="147"/>
      <c r="D95" s="147"/>
      <c r="E95" s="147"/>
      <c r="F95" s="147"/>
      <c r="G95" s="147"/>
      <c r="H95" s="147"/>
      <c r="I95" s="147"/>
      <c r="J95" s="147"/>
      <c r="K95" s="147"/>
      <c r="L95" s="147"/>
      <c r="M95" s="147"/>
      <c r="N95" s="147"/>
      <c r="O95" s="147"/>
      <c r="P95" s="147"/>
    </row>
    <row r="96" spans="1:16" ht="24.75" customHeight="1" x14ac:dyDescent="0.25">
      <c r="A96" s="148" t="s">
        <v>59</v>
      </c>
      <c r="B96" s="148"/>
      <c r="C96" s="148"/>
      <c r="D96" s="148"/>
      <c r="E96" s="6"/>
      <c r="F96" s="6"/>
      <c r="G96" s="6"/>
      <c r="H96" s="6"/>
      <c r="I96" s="6"/>
      <c r="J96" s="6"/>
      <c r="K96" s="6"/>
      <c r="L96" s="6"/>
      <c r="M96" s="6"/>
      <c r="N96" s="46"/>
      <c r="O96" s="46"/>
      <c r="P96" s="46"/>
    </row>
    <row r="97" spans="1:11" ht="24" customHeight="1" x14ac:dyDescent="0.25">
      <c r="A97" s="107" t="s">
        <v>0</v>
      </c>
      <c r="B97" s="102" t="s">
        <v>57</v>
      </c>
      <c r="C97" s="9" t="s">
        <v>58</v>
      </c>
      <c r="D97" s="9" t="s">
        <v>122</v>
      </c>
      <c r="E97" s="47"/>
      <c r="F97" s="47"/>
      <c r="G97" s="47"/>
    </row>
    <row r="98" spans="1:11" x14ac:dyDescent="0.25">
      <c r="A98" t="s">
        <v>4</v>
      </c>
      <c r="B98" s="55">
        <v>20</v>
      </c>
      <c r="C98" s="55">
        <v>24</v>
      </c>
      <c r="D98" s="103">
        <f>(C98/B98)-1</f>
        <v>0.19999999999999996</v>
      </c>
      <c r="E98" s="38"/>
      <c r="F98" s="38"/>
      <c r="G98" s="38"/>
    </row>
    <row r="99" spans="1:11" x14ac:dyDescent="0.25">
      <c r="A99" t="s">
        <v>5</v>
      </c>
      <c r="B99" s="55">
        <v>62</v>
      </c>
      <c r="C99" s="55">
        <v>80</v>
      </c>
      <c r="D99" s="103">
        <f t="shared" ref="D99:D114" si="4">(C99/B99)-1</f>
        <v>0.29032258064516125</v>
      </c>
      <c r="E99" s="38"/>
      <c r="F99" s="38"/>
      <c r="G99" s="38"/>
    </row>
    <row r="100" spans="1:11" x14ac:dyDescent="0.25">
      <c r="A100" t="s">
        <v>6</v>
      </c>
      <c r="B100" s="55">
        <v>12</v>
      </c>
      <c r="C100" s="55">
        <v>10</v>
      </c>
      <c r="D100" s="103">
        <f t="shared" si="4"/>
        <v>-0.16666666666666663</v>
      </c>
      <c r="E100" s="38"/>
      <c r="F100" s="38"/>
      <c r="G100" s="38"/>
    </row>
    <row r="101" spans="1:11" x14ac:dyDescent="0.25">
      <c r="A101" t="s">
        <v>7</v>
      </c>
      <c r="B101" s="55">
        <v>34</v>
      </c>
      <c r="C101" s="55">
        <v>36</v>
      </c>
      <c r="D101" s="103">
        <f t="shared" si="4"/>
        <v>5.8823529411764719E-2</v>
      </c>
      <c r="E101" s="38"/>
      <c r="F101" s="38"/>
      <c r="G101" s="38"/>
    </row>
    <row r="102" spans="1:11" x14ac:dyDescent="0.25">
      <c r="A102" t="s">
        <v>8</v>
      </c>
      <c r="B102" s="55">
        <v>84</v>
      </c>
      <c r="C102" s="55">
        <v>90</v>
      </c>
      <c r="D102" s="103">
        <f t="shared" si="4"/>
        <v>7.1428571428571397E-2</v>
      </c>
      <c r="E102" s="38"/>
      <c r="F102" s="38"/>
      <c r="G102" s="38"/>
    </row>
    <row r="103" spans="1:11" x14ac:dyDescent="0.25">
      <c r="A103" t="s">
        <v>9</v>
      </c>
      <c r="B103" s="55">
        <v>25</v>
      </c>
      <c r="C103" s="55">
        <v>18</v>
      </c>
      <c r="D103" s="103">
        <f t="shared" si="4"/>
        <v>-0.28000000000000003</v>
      </c>
      <c r="E103" s="38"/>
      <c r="F103" s="38"/>
      <c r="G103" s="38"/>
    </row>
    <row r="104" spans="1:11" x14ac:dyDescent="0.25">
      <c r="A104" t="s">
        <v>10</v>
      </c>
      <c r="B104" s="55">
        <v>46</v>
      </c>
      <c r="C104" s="55">
        <v>33</v>
      </c>
      <c r="D104" s="103">
        <f t="shared" si="4"/>
        <v>-0.28260869565217395</v>
      </c>
      <c r="E104" s="38"/>
      <c r="F104" s="38"/>
      <c r="G104" s="38"/>
    </row>
    <row r="105" spans="1:11" x14ac:dyDescent="0.25">
      <c r="A105" t="s">
        <v>11</v>
      </c>
      <c r="B105" s="55">
        <v>73</v>
      </c>
      <c r="C105" s="55">
        <v>54</v>
      </c>
      <c r="D105" s="103">
        <f t="shared" si="4"/>
        <v>-0.26027397260273977</v>
      </c>
      <c r="E105" s="38"/>
      <c r="F105" s="38"/>
      <c r="G105" s="38"/>
    </row>
    <row r="106" spans="1:11" x14ac:dyDescent="0.25">
      <c r="A106" t="s">
        <v>12</v>
      </c>
      <c r="B106" s="55">
        <v>24</v>
      </c>
      <c r="C106" s="55">
        <v>15</v>
      </c>
      <c r="D106" s="103">
        <f t="shared" si="4"/>
        <v>-0.375</v>
      </c>
      <c r="E106" s="38"/>
      <c r="F106" s="38"/>
      <c r="G106" s="38"/>
    </row>
    <row r="107" spans="1:11" x14ac:dyDescent="0.25">
      <c r="A107" t="s">
        <v>13</v>
      </c>
      <c r="B107" s="55">
        <v>16</v>
      </c>
      <c r="C107" s="55">
        <v>40</v>
      </c>
      <c r="D107" s="103">
        <f t="shared" si="4"/>
        <v>1.5</v>
      </c>
      <c r="E107" s="38"/>
      <c r="F107" s="38"/>
      <c r="G107" s="38"/>
    </row>
    <row r="108" spans="1:11" x14ac:dyDescent="0.25">
      <c r="A108" t="s">
        <v>123</v>
      </c>
      <c r="B108" s="55">
        <v>76</v>
      </c>
      <c r="C108" s="55">
        <v>100</v>
      </c>
      <c r="D108" s="103">
        <f t="shared" si="4"/>
        <v>0.31578947368421062</v>
      </c>
      <c r="E108" s="38"/>
      <c r="F108" s="38"/>
      <c r="G108" s="38"/>
      <c r="I108" s="25"/>
      <c r="J108" s="26"/>
      <c r="K108" s="27"/>
    </row>
    <row r="109" spans="1:11" x14ac:dyDescent="0.25">
      <c r="A109" t="s">
        <v>124</v>
      </c>
      <c r="B109" s="55">
        <v>22</v>
      </c>
      <c r="C109" s="55">
        <v>10</v>
      </c>
      <c r="D109" s="103">
        <f t="shared" si="4"/>
        <v>-0.54545454545454541</v>
      </c>
      <c r="E109" s="18"/>
      <c r="F109" s="18"/>
      <c r="G109" s="18"/>
      <c r="I109" s="25"/>
      <c r="J109" s="26"/>
      <c r="K109" s="27"/>
    </row>
    <row r="110" spans="1:11" x14ac:dyDescent="0.25">
      <c r="A110" t="s">
        <v>125</v>
      </c>
      <c r="B110" s="55">
        <v>12</v>
      </c>
      <c r="C110" s="55">
        <v>50</v>
      </c>
      <c r="D110" s="103">
        <f t="shared" si="4"/>
        <v>3.166666666666667</v>
      </c>
      <c r="E110" s="19"/>
      <c r="F110" s="149"/>
      <c r="G110" s="149"/>
      <c r="H110" s="32"/>
      <c r="I110" s="28"/>
      <c r="J110" s="29"/>
      <c r="K110" s="27"/>
    </row>
    <row r="111" spans="1:11" x14ac:dyDescent="0.25">
      <c r="A111" t="s">
        <v>126</v>
      </c>
      <c r="B111" s="55">
        <v>45</v>
      </c>
      <c r="C111" s="55">
        <v>48</v>
      </c>
      <c r="D111" s="103">
        <f t="shared" si="4"/>
        <v>6.6666666666666652E-2</v>
      </c>
      <c r="E111" s="19"/>
      <c r="F111" s="149"/>
      <c r="G111" s="149"/>
      <c r="H111" s="23"/>
      <c r="I111" s="30"/>
      <c r="J111" s="29"/>
      <c r="K111" s="27"/>
    </row>
    <row r="112" spans="1:11" x14ac:dyDescent="0.25">
      <c r="A112" t="s">
        <v>127</v>
      </c>
      <c r="B112" s="55">
        <v>32</v>
      </c>
      <c r="C112" s="55">
        <v>36</v>
      </c>
      <c r="D112" s="103">
        <f t="shared" si="4"/>
        <v>0.125</v>
      </c>
      <c r="E112" s="18"/>
      <c r="F112" s="18"/>
      <c r="G112" s="18"/>
      <c r="I112" s="25"/>
      <c r="J112" s="26"/>
      <c r="K112" s="27"/>
    </row>
    <row r="113" spans="1:17" x14ac:dyDescent="0.25">
      <c r="A113" s="41" t="s">
        <v>128</v>
      </c>
      <c r="B113" s="38">
        <v>20</v>
      </c>
      <c r="C113" s="38">
        <v>20</v>
      </c>
      <c r="D113" s="103">
        <f t="shared" si="4"/>
        <v>0</v>
      </c>
    </row>
    <row r="114" spans="1:17" ht="21" customHeight="1" x14ac:dyDescent="0.25">
      <c r="A114" s="80" t="s">
        <v>129</v>
      </c>
      <c r="B114" s="9">
        <f>SUM(B97:B113)</f>
        <v>603</v>
      </c>
      <c r="C114" s="9">
        <f>SUM(C97:C113)</f>
        <v>664</v>
      </c>
      <c r="D114" s="104">
        <f t="shared" si="4"/>
        <v>0.1011608623548923</v>
      </c>
    </row>
    <row r="115" spans="1:17" x14ac:dyDescent="0.25">
      <c r="B115" s="55"/>
      <c r="C115" s="4" t="s">
        <v>62</v>
      </c>
      <c r="D115" s="108">
        <f>IF(D114&lt;0,0, IF(D114&lt;=0.1,60, IF(D114&lt;=0.2,70, IF(D114&lt;=0.4,80,100))))</f>
        <v>70</v>
      </c>
    </row>
    <row r="116" spans="1:17" x14ac:dyDescent="0.25">
      <c r="B116" s="55"/>
      <c r="C116" s="105" t="s">
        <v>83</v>
      </c>
      <c r="D116" s="106">
        <f>D115*0.1</f>
        <v>7</v>
      </c>
    </row>
    <row r="119" spans="1:17" x14ac:dyDescent="0.25">
      <c r="A119" s="15"/>
      <c r="B119" s="16"/>
      <c r="C119" s="16"/>
      <c r="D119" s="16"/>
      <c r="E119" s="16"/>
      <c r="F119" s="16"/>
      <c r="G119" s="16"/>
      <c r="H119" s="15"/>
      <c r="I119" s="15"/>
      <c r="J119" s="15"/>
      <c r="K119" s="15"/>
      <c r="L119" s="15"/>
      <c r="M119" s="15"/>
      <c r="N119" s="15"/>
      <c r="O119" s="15"/>
      <c r="P119" s="15"/>
    </row>
    <row r="120" spans="1:17" ht="13.5" customHeight="1" x14ac:dyDescent="0.25">
      <c r="A120" s="14"/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</row>
    <row r="121" spans="1:17" ht="25.5" customHeight="1" x14ac:dyDescent="0.25">
      <c r="B121" s="14"/>
      <c r="C121" s="14"/>
      <c r="D121" s="14"/>
      <c r="E121" s="14"/>
      <c r="F121" s="147" t="s">
        <v>148</v>
      </c>
      <c r="G121" s="147"/>
      <c r="H121" s="147"/>
      <c r="I121" s="147"/>
      <c r="J121" s="147"/>
      <c r="K121" s="147"/>
      <c r="L121" s="147"/>
      <c r="M121" s="147"/>
      <c r="N121" s="147"/>
      <c r="O121" s="147"/>
      <c r="P121" s="147"/>
    </row>
    <row r="122" spans="1:17" x14ac:dyDescent="0.25">
      <c r="A122" s="148" t="s">
        <v>137</v>
      </c>
      <c r="B122" s="148"/>
      <c r="C122" s="148"/>
      <c r="D122" s="148"/>
      <c r="E122" s="148"/>
      <c r="F122" s="6"/>
      <c r="G122" s="6"/>
      <c r="H122" s="6"/>
      <c r="I122" s="6"/>
      <c r="J122" s="163"/>
      <c r="K122" s="163"/>
      <c r="L122" s="163"/>
      <c r="M122" s="163"/>
      <c r="N122" s="163"/>
      <c r="O122" s="163"/>
      <c r="P122" s="163"/>
      <c r="Q122" s="20"/>
    </row>
    <row r="123" spans="1:17" ht="25.5" x14ac:dyDescent="0.25">
      <c r="A123" s="80" t="s">
        <v>0</v>
      </c>
      <c r="B123" s="31" t="s">
        <v>138</v>
      </c>
      <c r="C123" s="31" t="s">
        <v>139</v>
      </c>
      <c r="D123" s="9"/>
      <c r="E123" s="120" t="s">
        <v>140</v>
      </c>
      <c r="F123" s="55"/>
      <c r="G123" s="38"/>
    </row>
    <row r="124" spans="1:17" x14ac:dyDescent="0.25">
      <c r="A124" t="s">
        <v>4</v>
      </c>
      <c r="B124" s="55">
        <v>460</v>
      </c>
      <c r="C124" s="55">
        <v>452</v>
      </c>
      <c r="D124" s="55"/>
      <c r="E124" s="121">
        <f t="shared" ref="E124:E139" si="5">C124/B124-1</f>
        <v>-1.7391304347826098E-2</v>
      </c>
      <c r="F124" s="55"/>
      <c r="G124" s="38"/>
    </row>
    <row r="125" spans="1:17" x14ac:dyDescent="0.25">
      <c r="A125" t="s">
        <v>5</v>
      </c>
      <c r="B125" s="55">
        <v>35</v>
      </c>
      <c r="C125" s="55">
        <v>25</v>
      </c>
      <c r="D125" s="55"/>
      <c r="E125" s="121">
        <f t="shared" si="5"/>
        <v>-0.2857142857142857</v>
      </c>
      <c r="F125" s="55"/>
      <c r="G125" s="38"/>
    </row>
    <row r="126" spans="1:17" x14ac:dyDescent="0.25">
      <c r="A126" t="s">
        <v>6</v>
      </c>
      <c r="B126" s="55">
        <v>150</v>
      </c>
      <c r="C126" s="55">
        <v>130</v>
      </c>
      <c r="D126" s="55"/>
      <c r="E126" s="121">
        <f t="shared" si="5"/>
        <v>-0.1333333333333333</v>
      </c>
      <c r="F126" s="55"/>
      <c r="G126" s="38"/>
    </row>
    <row r="127" spans="1:17" x14ac:dyDescent="0.25">
      <c r="A127" t="s">
        <v>7</v>
      </c>
      <c r="B127" s="55">
        <v>35</v>
      </c>
      <c r="C127" s="55">
        <v>46</v>
      </c>
      <c r="D127" s="55"/>
      <c r="E127" s="121">
        <f t="shared" si="5"/>
        <v>0.31428571428571428</v>
      </c>
      <c r="F127" s="55"/>
      <c r="G127" s="38"/>
    </row>
    <row r="128" spans="1:17" x14ac:dyDescent="0.25">
      <c r="A128" t="s">
        <v>8</v>
      </c>
      <c r="B128" s="55">
        <v>35</v>
      </c>
      <c r="C128" s="55">
        <v>45</v>
      </c>
      <c r="D128" s="55"/>
      <c r="E128" s="121">
        <f t="shared" si="5"/>
        <v>0.28571428571428581</v>
      </c>
      <c r="F128" s="55"/>
      <c r="G128" s="38"/>
    </row>
    <row r="129" spans="1:11" x14ac:dyDescent="0.25">
      <c r="A129" t="s">
        <v>9</v>
      </c>
      <c r="B129" s="55">
        <v>100</v>
      </c>
      <c r="C129" s="55">
        <v>120</v>
      </c>
      <c r="D129" s="55"/>
      <c r="E129" s="121">
        <f t="shared" si="5"/>
        <v>0.19999999999999996</v>
      </c>
      <c r="F129" s="55"/>
      <c r="G129" s="38"/>
    </row>
    <row r="130" spans="1:11" x14ac:dyDescent="0.25">
      <c r="A130" t="s">
        <v>10</v>
      </c>
      <c r="B130" s="55">
        <v>78</v>
      </c>
      <c r="C130" s="55">
        <v>68</v>
      </c>
      <c r="D130" s="55"/>
      <c r="E130" s="121">
        <f t="shared" si="5"/>
        <v>-0.12820512820512819</v>
      </c>
      <c r="F130" s="55"/>
      <c r="G130" s="38"/>
    </row>
    <row r="131" spans="1:11" x14ac:dyDescent="0.25">
      <c r="A131" t="s">
        <v>11</v>
      </c>
      <c r="B131" s="55">
        <v>45</v>
      </c>
      <c r="C131" s="55">
        <v>60</v>
      </c>
      <c r="D131" s="55"/>
      <c r="E131" s="121">
        <f t="shared" si="5"/>
        <v>0.33333333333333326</v>
      </c>
      <c r="F131" s="55"/>
      <c r="G131" s="38"/>
    </row>
    <row r="132" spans="1:11" x14ac:dyDescent="0.25">
      <c r="A132" t="s">
        <v>12</v>
      </c>
      <c r="B132" s="55">
        <v>39</v>
      </c>
      <c r="C132" s="55">
        <v>29</v>
      </c>
      <c r="D132" s="55"/>
      <c r="E132" s="121">
        <f t="shared" si="5"/>
        <v>-0.25641025641025639</v>
      </c>
      <c r="F132" s="55"/>
      <c r="G132" s="38"/>
    </row>
    <row r="133" spans="1:11" x14ac:dyDescent="0.25">
      <c r="A133" t="s">
        <v>13</v>
      </c>
      <c r="B133" s="55">
        <v>30</v>
      </c>
      <c r="C133" s="55">
        <v>49</v>
      </c>
      <c r="D133" s="55"/>
      <c r="E133" s="121">
        <f t="shared" si="5"/>
        <v>0.6333333333333333</v>
      </c>
      <c r="F133" s="55"/>
      <c r="G133" s="38"/>
    </row>
    <row r="134" spans="1:11" x14ac:dyDescent="0.25">
      <c r="A134" t="s">
        <v>123</v>
      </c>
      <c r="B134" s="55">
        <v>43</v>
      </c>
      <c r="C134" s="55">
        <v>33</v>
      </c>
      <c r="D134" s="55"/>
      <c r="E134" s="121">
        <f t="shared" si="5"/>
        <v>-0.23255813953488369</v>
      </c>
      <c r="F134" s="55"/>
      <c r="G134" s="38"/>
    </row>
    <row r="135" spans="1:11" x14ac:dyDescent="0.25">
      <c r="A135" t="s">
        <v>124</v>
      </c>
      <c r="B135" s="55">
        <v>40</v>
      </c>
      <c r="C135" s="55">
        <v>38</v>
      </c>
      <c r="D135" s="55"/>
      <c r="E135" s="121">
        <f t="shared" si="5"/>
        <v>-5.0000000000000044E-2</v>
      </c>
      <c r="F135" s="55"/>
      <c r="G135" s="38"/>
    </row>
    <row r="136" spans="1:11" x14ac:dyDescent="0.25">
      <c r="A136" t="s">
        <v>125</v>
      </c>
      <c r="B136" s="55">
        <v>108</v>
      </c>
      <c r="C136" s="55">
        <v>108</v>
      </c>
      <c r="D136" s="55"/>
      <c r="E136" s="121">
        <f t="shared" si="5"/>
        <v>0</v>
      </c>
      <c r="F136" s="55"/>
      <c r="G136" s="38"/>
    </row>
    <row r="137" spans="1:11" x14ac:dyDescent="0.25">
      <c r="A137" t="s">
        <v>126</v>
      </c>
      <c r="B137" s="55">
        <v>200</v>
      </c>
      <c r="C137" s="55">
        <v>350</v>
      </c>
      <c r="D137" s="55"/>
      <c r="E137" s="121">
        <f t="shared" si="5"/>
        <v>0.75</v>
      </c>
      <c r="F137" s="55"/>
      <c r="G137" s="38"/>
    </row>
    <row r="138" spans="1:11" x14ac:dyDescent="0.25">
      <c r="A138" t="s">
        <v>127</v>
      </c>
      <c r="B138" s="55">
        <v>150</v>
      </c>
      <c r="C138" s="55">
        <v>140</v>
      </c>
      <c r="D138" s="55"/>
      <c r="E138" s="121">
        <f t="shared" si="5"/>
        <v>-6.6666666666666652E-2</v>
      </c>
      <c r="F138" s="55"/>
      <c r="G138" s="38"/>
      <c r="J138" s="122"/>
      <c r="K138" s="122"/>
    </row>
    <row r="139" spans="1:11" x14ac:dyDescent="0.25">
      <c r="A139" t="s">
        <v>141</v>
      </c>
      <c r="B139" s="55">
        <v>6</v>
      </c>
      <c r="C139" s="55">
        <v>4</v>
      </c>
      <c r="D139" s="55"/>
      <c r="E139" s="121">
        <f t="shared" si="5"/>
        <v>-0.33333333333333337</v>
      </c>
      <c r="F139" s="55"/>
      <c r="G139" s="38"/>
    </row>
    <row r="140" spans="1:11" x14ac:dyDescent="0.25">
      <c r="A140" s="80" t="s">
        <v>15</v>
      </c>
      <c r="B140" s="83">
        <f>SUM(B124:B139)</f>
        <v>1554</v>
      </c>
      <c r="C140" s="83">
        <f>SUM(C124:C139)</f>
        <v>1697</v>
      </c>
      <c r="D140" s="9"/>
      <c r="E140" s="123">
        <f>(C140/B140) - 1</f>
        <v>9.2020592020592096E-2</v>
      </c>
      <c r="F140" s="55"/>
      <c r="G140" s="55"/>
    </row>
    <row r="141" spans="1:11" x14ac:dyDescent="0.25">
      <c r="A141" s="124" t="s">
        <v>142</v>
      </c>
      <c r="B141" s="97">
        <f>COUNTA(A124:A138)</f>
        <v>15</v>
      </c>
      <c r="C141" s="152" t="s">
        <v>62</v>
      </c>
      <c r="D141" s="152"/>
      <c r="E141" s="4">
        <f>IF(E140&lt;0,0, IF(E140&lt;=0.1,60, IF(E140&lt;=0.2,70, IF(E140&lt;=0.4,80,100))))</f>
        <v>60</v>
      </c>
      <c r="F141" s="55"/>
      <c r="G141" s="125" t="s">
        <v>140</v>
      </c>
      <c r="H141" s="125" t="s">
        <v>16</v>
      </c>
    </row>
    <row r="142" spans="1:11" x14ac:dyDescent="0.25">
      <c r="B142" s="55"/>
      <c r="C142" s="151" t="s">
        <v>83</v>
      </c>
      <c r="D142" s="151"/>
      <c r="E142" s="105">
        <f>E141*0.1</f>
        <v>6</v>
      </c>
      <c r="F142" s="55"/>
      <c r="G142" s="126" t="s">
        <v>143</v>
      </c>
      <c r="H142" s="127">
        <v>0</v>
      </c>
      <c r="I142" s="52"/>
    </row>
    <row r="143" spans="1:11" x14ac:dyDescent="0.25">
      <c r="B143" s="18"/>
      <c r="C143" s="18"/>
      <c r="D143" s="18"/>
      <c r="E143" s="18"/>
      <c r="F143" s="18"/>
      <c r="G143" s="126" t="s">
        <v>147</v>
      </c>
      <c r="H143" s="127">
        <v>60</v>
      </c>
    </row>
    <row r="144" spans="1:11" x14ac:dyDescent="0.25">
      <c r="G144" s="128" t="s">
        <v>144</v>
      </c>
      <c r="H144" s="127">
        <v>70</v>
      </c>
    </row>
    <row r="145" spans="1:16" x14ac:dyDescent="0.25">
      <c r="G145" s="128" t="s">
        <v>145</v>
      </c>
      <c r="H145" s="127">
        <v>80</v>
      </c>
    </row>
    <row r="146" spans="1:16" x14ac:dyDescent="0.25">
      <c r="B146" s="55"/>
      <c r="C146" s="55"/>
      <c r="D146" s="55"/>
      <c r="E146" s="55"/>
      <c r="F146" s="55"/>
      <c r="G146" s="126" t="s">
        <v>146</v>
      </c>
      <c r="H146" s="127">
        <v>100</v>
      </c>
    </row>
    <row r="147" spans="1:16" x14ac:dyDescent="0.25">
      <c r="B147" s="55"/>
      <c r="C147" s="55"/>
      <c r="D147" s="55"/>
      <c r="E147" s="55"/>
      <c r="F147" s="55"/>
      <c r="G147" s="55"/>
    </row>
    <row r="148" spans="1:16" x14ac:dyDescent="0.25">
      <c r="A148" s="15"/>
      <c r="B148" s="16"/>
      <c r="C148" s="16"/>
      <c r="D148" s="16"/>
      <c r="E148" s="16"/>
      <c r="F148" s="16"/>
      <c r="G148" s="16"/>
      <c r="H148" s="15"/>
      <c r="I148" s="15"/>
      <c r="J148" s="15"/>
      <c r="K148" s="15"/>
      <c r="L148" s="15"/>
      <c r="M148" s="15"/>
      <c r="N148" s="15"/>
      <c r="O148" s="15"/>
      <c r="P148" s="15"/>
    </row>
    <row r="149" spans="1:16" x14ac:dyDescent="0.25">
      <c r="B149" s="55"/>
      <c r="C149" s="55"/>
      <c r="D149" s="55"/>
      <c r="E149" s="55"/>
      <c r="F149" s="55"/>
      <c r="G149" s="55"/>
    </row>
    <row r="150" spans="1:16" ht="18.75" x14ac:dyDescent="0.25">
      <c r="A150" s="147" t="s">
        <v>171</v>
      </c>
      <c r="B150" s="147"/>
      <c r="C150" s="147"/>
      <c r="D150" s="147"/>
      <c r="E150" s="147"/>
      <c r="F150" s="147"/>
      <c r="G150" s="147"/>
      <c r="H150" s="147"/>
      <c r="I150" s="147"/>
      <c r="J150" s="147"/>
      <c r="K150" s="147"/>
      <c r="L150" s="147"/>
      <c r="M150" s="147"/>
      <c r="N150" s="147"/>
      <c r="O150" s="147"/>
      <c r="P150" s="147"/>
    </row>
    <row r="151" spans="1:16" x14ac:dyDescent="0.25">
      <c r="A151" s="148" t="s">
        <v>59</v>
      </c>
      <c r="B151" s="148"/>
      <c r="C151" s="148"/>
      <c r="D151" s="148"/>
      <c r="E151" s="6"/>
      <c r="F151" s="6"/>
      <c r="G151" s="6"/>
      <c r="H151" s="6"/>
      <c r="I151" s="6"/>
      <c r="J151" s="6"/>
      <c r="K151" s="6"/>
      <c r="L151" s="6"/>
      <c r="M151" s="6"/>
      <c r="N151" s="46"/>
      <c r="O151" s="46"/>
      <c r="P151" s="46"/>
    </row>
    <row r="152" spans="1:16" x14ac:dyDescent="0.25">
      <c r="A152" s="107" t="s">
        <v>0</v>
      </c>
      <c r="B152" s="102" t="s">
        <v>57</v>
      </c>
      <c r="C152" s="9" t="s">
        <v>58</v>
      </c>
      <c r="D152" s="9" t="s">
        <v>122</v>
      </c>
      <c r="E152" s="47"/>
      <c r="F152" s="47"/>
      <c r="G152" s="47"/>
    </row>
    <row r="153" spans="1:16" x14ac:dyDescent="0.25">
      <c r="A153" t="s">
        <v>4</v>
      </c>
      <c r="B153" s="142">
        <v>20</v>
      </c>
      <c r="C153" s="142">
        <v>24</v>
      </c>
      <c r="D153" s="103">
        <f>(C153/B153)-1</f>
        <v>0.19999999999999996</v>
      </c>
      <c r="E153" s="38"/>
      <c r="F153" s="38"/>
      <c r="G153" s="38"/>
    </row>
    <row r="154" spans="1:16" x14ac:dyDescent="0.25">
      <c r="A154" t="s">
        <v>5</v>
      </c>
      <c r="B154" s="142">
        <v>62</v>
      </c>
      <c r="C154" s="142">
        <v>80</v>
      </c>
      <c r="D154" s="103">
        <f t="shared" ref="D154:D169" si="6">(C154/B154)-1</f>
        <v>0.29032258064516125</v>
      </c>
      <c r="E154" s="38"/>
      <c r="F154" s="38"/>
      <c r="G154" s="38"/>
    </row>
    <row r="155" spans="1:16" x14ac:dyDescent="0.25">
      <c r="A155" t="s">
        <v>6</v>
      </c>
      <c r="B155" s="142">
        <v>12</v>
      </c>
      <c r="C155" s="142">
        <v>10</v>
      </c>
      <c r="D155" s="103">
        <f t="shared" si="6"/>
        <v>-0.16666666666666663</v>
      </c>
      <c r="E155" s="38"/>
      <c r="F155" s="38"/>
      <c r="G155" s="38"/>
    </row>
    <row r="156" spans="1:16" x14ac:dyDescent="0.25">
      <c r="A156" t="s">
        <v>7</v>
      </c>
      <c r="B156" s="142">
        <v>34</v>
      </c>
      <c r="C156" s="142">
        <v>36</v>
      </c>
      <c r="D156" s="103">
        <f t="shared" si="6"/>
        <v>5.8823529411764719E-2</v>
      </c>
      <c r="E156" s="38"/>
      <c r="F156" s="38"/>
      <c r="G156" s="38"/>
    </row>
    <row r="157" spans="1:16" x14ac:dyDescent="0.25">
      <c r="A157" t="s">
        <v>8</v>
      </c>
      <c r="B157" s="142">
        <v>84</v>
      </c>
      <c r="C157" s="142">
        <v>90</v>
      </c>
      <c r="D157" s="103">
        <f t="shared" si="6"/>
        <v>7.1428571428571397E-2</v>
      </c>
      <c r="E157" s="38"/>
      <c r="F157" s="38"/>
      <c r="G157" s="38"/>
    </row>
    <row r="158" spans="1:16" x14ac:dyDescent="0.25">
      <c r="A158" t="s">
        <v>9</v>
      </c>
      <c r="B158" s="142">
        <v>25</v>
      </c>
      <c r="C158" s="142">
        <v>18</v>
      </c>
      <c r="D158" s="103">
        <f t="shared" si="6"/>
        <v>-0.28000000000000003</v>
      </c>
      <c r="E158" s="38"/>
      <c r="F158" s="38"/>
      <c r="G158" s="38"/>
    </row>
    <row r="159" spans="1:16" x14ac:dyDescent="0.25">
      <c r="A159" t="s">
        <v>10</v>
      </c>
      <c r="B159" s="142">
        <v>46</v>
      </c>
      <c r="C159" s="142">
        <v>33</v>
      </c>
      <c r="D159" s="103">
        <f t="shared" si="6"/>
        <v>-0.28260869565217395</v>
      </c>
      <c r="E159" s="38"/>
      <c r="F159" s="38"/>
      <c r="G159" s="38"/>
    </row>
    <row r="160" spans="1:16" x14ac:dyDescent="0.25">
      <c r="A160" t="s">
        <v>11</v>
      </c>
      <c r="B160" s="142">
        <v>73</v>
      </c>
      <c r="C160" s="142">
        <v>54</v>
      </c>
      <c r="D160" s="103">
        <f t="shared" si="6"/>
        <v>-0.26027397260273977</v>
      </c>
      <c r="E160" s="38"/>
      <c r="F160" s="38"/>
      <c r="G160" s="38"/>
    </row>
    <row r="161" spans="1:16" x14ac:dyDescent="0.25">
      <c r="A161" t="s">
        <v>12</v>
      </c>
      <c r="B161" s="142">
        <v>24</v>
      </c>
      <c r="C161" s="142">
        <v>15</v>
      </c>
      <c r="D161" s="103">
        <f t="shared" si="6"/>
        <v>-0.375</v>
      </c>
      <c r="E161" s="38"/>
      <c r="F161" s="38"/>
      <c r="G161" s="38"/>
    </row>
    <row r="162" spans="1:16" x14ac:dyDescent="0.25">
      <c r="A162" t="s">
        <v>13</v>
      </c>
      <c r="B162" s="142">
        <v>16</v>
      </c>
      <c r="C162" s="142">
        <v>40</v>
      </c>
      <c r="D162" s="103">
        <f t="shared" si="6"/>
        <v>1.5</v>
      </c>
      <c r="E162" s="38"/>
      <c r="F162" s="38"/>
      <c r="G162" s="38"/>
    </row>
    <row r="163" spans="1:16" x14ac:dyDescent="0.25">
      <c r="A163" t="s">
        <v>123</v>
      </c>
      <c r="B163" s="142">
        <v>76</v>
      </c>
      <c r="C163" s="142">
        <v>100</v>
      </c>
      <c r="D163" s="103">
        <f t="shared" si="6"/>
        <v>0.31578947368421062</v>
      </c>
      <c r="E163" s="38"/>
      <c r="F163" s="38"/>
      <c r="G163" s="38"/>
      <c r="I163" s="25"/>
      <c r="J163" s="26"/>
      <c r="K163" s="27"/>
    </row>
    <row r="164" spans="1:16" x14ac:dyDescent="0.25">
      <c r="A164" t="s">
        <v>124</v>
      </c>
      <c r="B164" s="142">
        <v>22</v>
      </c>
      <c r="C164" s="142">
        <v>10</v>
      </c>
      <c r="D164" s="103">
        <f t="shared" si="6"/>
        <v>-0.54545454545454541</v>
      </c>
      <c r="E164" s="142"/>
      <c r="F164" s="142"/>
      <c r="G164" s="142"/>
      <c r="I164" s="25"/>
      <c r="J164" s="26"/>
      <c r="K164" s="27"/>
    </row>
    <row r="165" spans="1:16" x14ac:dyDescent="0.25">
      <c r="A165" t="s">
        <v>125</v>
      </c>
      <c r="B165" s="142">
        <v>12</v>
      </c>
      <c r="C165" s="142">
        <v>50</v>
      </c>
      <c r="D165" s="103">
        <f t="shared" si="6"/>
        <v>3.166666666666667</v>
      </c>
      <c r="E165" s="138"/>
      <c r="F165" s="149"/>
      <c r="G165" s="149"/>
      <c r="H165" s="32"/>
      <c r="I165" s="28"/>
      <c r="J165" s="29"/>
      <c r="K165" s="27"/>
    </row>
    <row r="166" spans="1:16" x14ac:dyDescent="0.25">
      <c r="A166" t="s">
        <v>126</v>
      </c>
      <c r="B166" s="142">
        <v>45</v>
      </c>
      <c r="C166" s="142">
        <v>48</v>
      </c>
      <c r="D166" s="103">
        <f t="shared" si="6"/>
        <v>6.6666666666666652E-2</v>
      </c>
      <c r="E166" s="138"/>
      <c r="F166" s="149"/>
      <c r="G166" s="149"/>
      <c r="H166" s="23"/>
      <c r="I166" s="30"/>
      <c r="J166" s="29"/>
      <c r="K166" s="27"/>
    </row>
    <row r="167" spans="1:16" x14ac:dyDescent="0.25">
      <c r="A167" t="s">
        <v>127</v>
      </c>
      <c r="B167" s="142">
        <v>32</v>
      </c>
      <c r="C167" s="142">
        <v>36</v>
      </c>
      <c r="D167" s="103">
        <f t="shared" si="6"/>
        <v>0.125</v>
      </c>
      <c r="E167" s="142"/>
      <c r="F167" s="142"/>
      <c r="G167" s="142"/>
      <c r="I167" s="25"/>
      <c r="J167" s="26"/>
      <c r="K167" s="27"/>
    </row>
    <row r="168" spans="1:16" x14ac:dyDescent="0.25">
      <c r="A168" s="41" t="s">
        <v>128</v>
      </c>
      <c r="B168" s="38">
        <v>20</v>
      </c>
      <c r="C168" s="38">
        <v>20</v>
      </c>
      <c r="D168" s="103">
        <f t="shared" si="6"/>
        <v>0</v>
      </c>
      <c r="E168" s="142"/>
      <c r="F168" s="142"/>
      <c r="G168" s="142"/>
    </row>
    <row r="169" spans="1:16" x14ac:dyDescent="0.25">
      <c r="A169" s="80" t="s">
        <v>129</v>
      </c>
      <c r="B169" s="9">
        <f>SUM(B152:B168)</f>
        <v>603</v>
      </c>
      <c r="C169" s="9">
        <f>SUM(C152:C168)</f>
        <v>664</v>
      </c>
      <c r="D169" s="104">
        <f t="shared" si="6"/>
        <v>0.1011608623548923</v>
      </c>
      <c r="E169" s="142"/>
      <c r="F169" s="142"/>
      <c r="G169" s="142"/>
    </row>
    <row r="170" spans="1:16" x14ac:dyDescent="0.25">
      <c r="B170" s="142"/>
      <c r="C170" s="139" t="s">
        <v>62</v>
      </c>
      <c r="D170" s="108">
        <f>IF(D169&lt;0,0, IF(D169&lt;=0.1,60, IF(D169&lt;=0.2,70, IF(D169&lt;=0.4,80,100))))</f>
        <v>70</v>
      </c>
      <c r="E170" s="142"/>
      <c r="F170" s="142"/>
      <c r="G170" s="142"/>
    </row>
    <row r="171" spans="1:16" x14ac:dyDescent="0.25">
      <c r="B171" s="142"/>
      <c r="C171" s="105" t="s">
        <v>83</v>
      </c>
      <c r="D171" s="106">
        <f>D170*0.1</f>
        <v>7</v>
      </c>
      <c r="E171" s="142"/>
      <c r="F171" s="142"/>
      <c r="G171" s="142"/>
    </row>
    <row r="172" spans="1:16" x14ac:dyDescent="0.25">
      <c r="B172" s="142"/>
      <c r="C172" s="142"/>
      <c r="D172" s="142"/>
      <c r="E172" s="142"/>
      <c r="F172" s="142"/>
      <c r="G172" s="142"/>
    </row>
    <row r="173" spans="1:16" x14ac:dyDescent="0.25">
      <c r="B173" s="142"/>
      <c r="C173" s="142"/>
      <c r="D173" s="142"/>
      <c r="E173" s="142"/>
      <c r="F173" s="142"/>
      <c r="G173" s="142"/>
    </row>
    <row r="174" spans="1:16" ht="30" customHeight="1" x14ac:dyDescent="0.25">
      <c r="B174" s="14"/>
      <c r="C174" s="14"/>
      <c r="D174" s="14"/>
      <c r="E174" s="14"/>
      <c r="F174" s="14"/>
      <c r="G174" s="14"/>
      <c r="H174" s="147" t="s">
        <v>172</v>
      </c>
      <c r="I174" s="147"/>
      <c r="J174" s="147"/>
      <c r="K174" s="147"/>
      <c r="L174" s="147"/>
      <c r="M174" s="147"/>
      <c r="N174" s="147"/>
      <c r="O174" s="147"/>
      <c r="P174" s="147"/>
    </row>
    <row r="175" spans="1:16" ht="19.5" customHeight="1" x14ac:dyDescent="0.25">
      <c r="A175" s="148" t="s">
        <v>131</v>
      </c>
      <c r="B175" s="148"/>
      <c r="C175" s="148"/>
      <c r="D175" s="148"/>
      <c r="E175" s="148"/>
      <c r="F175" s="148"/>
      <c r="G175"/>
      <c r="I175" s="6"/>
      <c r="J175" s="6"/>
      <c r="K175" s="6"/>
      <c r="L175" s="6"/>
      <c r="M175" s="6"/>
      <c r="N175" s="6"/>
      <c r="O175" s="6"/>
      <c r="P175" s="6"/>
    </row>
    <row r="176" spans="1:16" x14ac:dyDescent="0.25">
      <c r="A176" s="110" t="s">
        <v>0</v>
      </c>
      <c r="B176" s="110" t="s">
        <v>64</v>
      </c>
      <c r="C176" s="111" t="s">
        <v>65</v>
      </c>
      <c r="D176" s="112" t="s">
        <v>66</v>
      </c>
      <c r="E176" s="112" t="s">
        <v>67</v>
      </c>
      <c r="F176" s="2"/>
      <c r="G176" s="117" t="s">
        <v>133</v>
      </c>
      <c r="H176" s="117" t="s">
        <v>134</v>
      </c>
    </row>
    <row r="177" spans="1:8" x14ac:dyDescent="0.25">
      <c r="A177" s="146" t="s">
        <v>4</v>
      </c>
      <c r="B177" s="113" t="s">
        <v>57</v>
      </c>
      <c r="C177" s="114">
        <v>201</v>
      </c>
      <c r="D177" s="114">
        <v>122</v>
      </c>
      <c r="E177" s="53">
        <v>76</v>
      </c>
      <c r="F177" s="115">
        <f>(D178+E178)/(C177+D177)</f>
        <v>0.86687306501547989</v>
      </c>
      <c r="G177" s="53">
        <f>IF(B177="ANTERIOR",0,D177+E177)</f>
        <v>0</v>
      </c>
      <c r="H177" s="53">
        <f>IF(B177="ACTUAL",0,C177+D177)</f>
        <v>323</v>
      </c>
    </row>
    <row r="178" spans="1:8" x14ac:dyDescent="0.25">
      <c r="A178" s="146"/>
      <c r="B178" s="113" t="s">
        <v>58</v>
      </c>
      <c r="C178" s="114">
        <v>345</v>
      </c>
      <c r="D178" s="114">
        <v>180</v>
      </c>
      <c r="E178" s="53">
        <v>100</v>
      </c>
      <c r="F178"/>
      <c r="G178" s="53">
        <f t="shared" ref="G178:G202" si="7">IF(B178="ANTERIOR",0,D178+E178)</f>
        <v>280</v>
      </c>
      <c r="H178" s="53">
        <f t="shared" ref="H178:H202" si="8">IF(B178="ACTUAL",0,C178+D178)</f>
        <v>0</v>
      </c>
    </row>
    <row r="179" spans="1:8" x14ac:dyDescent="0.25">
      <c r="A179" s="146" t="s">
        <v>5</v>
      </c>
      <c r="B179" s="113" t="s">
        <v>57</v>
      </c>
      <c r="C179" s="114">
        <v>54</v>
      </c>
      <c r="D179" s="114">
        <v>23</v>
      </c>
      <c r="E179" s="53">
        <v>12</v>
      </c>
      <c r="F179" s="115">
        <f>(D180+E180)/(C179+D179)</f>
        <v>0.72727272727272729</v>
      </c>
      <c r="G179" s="53">
        <f t="shared" si="7"/>
        <v>0</v>
      </c>
      <c r="H179" s="53">
        <f t="shared" si="8"/>
        <v>77</v>
      </c>
    </row>
    <row r="180" spans="1:8" x14ac:dyDescent="0.25">
      <c r="A180" s="146"/>
      <c r="B180" s="113" t="s">
        <v>58</v>
      </c>
      <c r="C180" s="114">
        <v>34</v>
      </c>
      <c r="D180" s="114">
        <v>33</v>
      </c>
      <c r="E180" s="53">
        <v>23</v>
      </c>
      <c r="F180"/>
      <c r="G180" s="53">
        <f t="shared" si="7"/>
        <v>56</v>
      </c>
      <c r="H180" s="53">
        <f t="shared" si="8"/>
        <v>0</v>
      </c>
    </row>
    <row r="181" spans="1:8" x14ac:dyDescent="0.25">
      <c r="A181" s="146" t="s">
        <v>6</v>
      </c>
      <c r="B181" s="113" t="s">
        <v>57</v>
      </c>
      <c r="C181" s="114">
        <v>543</v>
      </c>
      <c r="D181" s="114">
        <v>342</v>
      </c>
      <c r="E181" s="53">
        <v>234</v>
      </c>
      <c r="F181" s="115">
        <f>(D182+E182)/(C181+D181)</f>
        <v>0.75141242937853103</v>
      </c>
      <c r="G181" s="53">
        <f t="shared" si="7"/>
        <v>0</v>
      </c>
      <c r="H181" s="53">
        <f t="shared" si="8"/>
        <v>885</v>
      </c>
    </row>
    <row r="182" spans="1:8" x14ac:dyDescent="0.25">
      <c r="A182" s="146"/>
      <c r="B182" s="113" t="s">
        <v>58</v>
      </c>
      <c r="C182" s="114">
        <v>455</v>
      </c>
      <c r="D182" s="114">
        <v>432</v>
      </c>
      <c r="E182" s="53">
        <v>233</v>
      </c>
      <c r="F182"/>
      <c r="G182" s="53">
        <f t="shared" si="7"/>
        <v>665</v>
      </c>
      <c r="H182" s="53">
        <f t="shared" si="8"/>
        <v>0</v>
      </c>
    </row>
    <row r="183" spans="1:8" x14ac:dyDescent="0.25">
      <c r="A183" s="146" t="s">
        <v>7</v>
      </c>
      <c r="B183" s="113" t="s">
        <v>57</v>
      </c>
      <c r="C183" s="114">
        <v>234</v>
      </c>
      <c r="D183" s="114">
        <v>224</v>
      </c>
      <c r="E183" s="53">
        <v>122</v>
      </c>
      <c r="F183" s="115">
        <f>(D184+E184)/(C183+D183)</f>
        <v>0.93013100436681218</v>
      </c>
      <c r="G183" s="53">
        <f t="shared" si="7"/>
        <v>0</v>
      </c>
      <c r="H183" s="53">
        <f t="shared" si="8"/>
        <v>458</v>
      </c>
    </row>
    <row r="184" spans="1:8" x14ac:dyDescent="0.25">
      <c r="A184" s="146"/>
      <c r="B184" s="113" t="s">
        <v>58</v>
      </c>
      <c r="C184" s="114">
        <v>543</v>
      </c>
      <c r="D184" s="114">
        <v>221</v>
      </c>
      <c r="E184" s="53">
        <v>205</v>
      </c>
      <c r="F184"/>
      <c r="G184" s="53">
        <f t="shared" si="7"/>
        <v>426</v>
      </c>
      <c r="H184" s="53">
        <f t="shared" si="8"/>
        <v>0</v>
      </c>
    </row>
    <row r="185" spans="1:8" x14ac:dyDescent="0.25">
      <c r="A185" s="146" t="s">
        <v>8</v>
      </c>
      <c r="B185" s="113" t="s">
        <v>57</v>
      </c>
      <c r="C185" s="114">
        <v>321</v>
      </c>
      <c r="D185" s="114">
        <v>231</v>
      </c>
      <c r="E185" s="53">
        <v>156</v>
      </c>
      <c r="F185" s="115">
        <f>(D186+E186)/(C185+D185)</f>
        <v>0.90579710144927539</v>
      </c>
      <c r="G185" s="53">
        <f t="shared" si="7"/>
        <v>0</v>
      </c>
      <c r="H185" s="53">
        <f t="shared" si="8"/>
        <v>552</v>
      </c>
    </row>
    <row r="186" spans="1:8" x14ac:dyDescent="0.25">
      <c r="A186" s="146"/>
      <c r="B186" s="113" t="s">
        <v>58</v>
      </c>
      <c r="C186" s="114">
        <v>233</v>
      </c>
      <c r="D186" s="114">
        <v>300</v>
      </c>
      <c r="E186" s="53">
        <v>200</v>
      </c>
      <c r="F186"/>
      <c r="G186" s="53">
        <f t="shared" si="7"/>
        <v>500</v>
      </c>
      <c r="H186" s="53">
        <f t="shared" si="8"/>
        <v>0</v>
      </c>
    </row>
    <row r="187" spans="1:8" x14ac:dyDescent="0.25">
      <c r="A187" s="146" t="s">
        <v>9</v>
      </c>
      <c r="B187" s="113" t="s">
        <v>57</v>
      </c>
      <c r="C187" s="114">
        <v>112</v>
      </c>
      <c r="D187" s="114">
        <v>101</v>
      </c>
      <c r="E187" s="53">
        <v>89</v>
      </c>
      <c r="F187" s="115">
        <f>(D188+E188)/(C187+D187)</f>
        <v>0.9859154929577465</v>
      </c>
      <c r="G187" s="53">
        <f t="shared" si="7"/>
        <v>0</v>
      </c>
      <c r="H187" s="53">
        <f t="shared" si="8"/>
        <v>213</v>
      </c>
    </row>
    <row r="188" spans="1:8" x14ac:dyDescent="0.25">
      <c r="A188" s="146"/>
      <c r="B188" s="113" t="s">
        <v>58</v>
      </c>
      <c r="C188" s="114">
        <v>211</v>
      </c>
      <c r="D188" s="114">
        <v>110</v>
      </c>
      <c r="E188" s="53">
        <v>100</v>
      </c>
      <c r="F188"/>
      <c r="G188" s="53">
        <f t="shared" si="7"/>
        <v>210</v>
      </c>
      <c r="H188" s="53">
        <f t="shared" si="8"/>
        <v>0</v>
      </c>
    </row>
    <row r="189" spans="1:8" x14ac:dyDescent="0.25">
      <c r="A189" s="146" t="s">
        <v>10</v>
      </c>
      <c r="B189" s="113" t="s">
        <v>57</v>
      </c>
      <c r="C189" s="114">
        <v>112</v>
      </c>
      <c r="D189" s="114">
        <v>101</v>
      </c>
      <c r="E189" s="53">
        <v>89</v>
      </c>
      <c r="F189" s="115">
        <f>(D190+E190)/(C189+D189)</f>
        <v>0.9859154929577465</v>
      </c>
      <c r="G189" s="53">
        <f t="shared" si="7"/>
        <v>0</v>
      </c>
      <c r="H189" s="53">
        <f t="shared" si="8"/>
        <v>213</v>
      </c>
    </row>
    <row r="190" spans="1:8" x14ac:dyDescent="0.25">
      <c r="A190" s="146"/>
      <c r="B190" s="113" t="s">
        <v>58</v>
      </c>
      <c r="C190" s="114">
        <v>211</v>
      </c>
      <c r="D190" s="114">
        <v>110</v>
      </c>
      <c r="E190" s="53">
        <v>100</v>
      </c>
      <c r="F190"/>
      <c r="G190" s="53">
        <f t="shared" si="7"/>
        <v>210</v>
      </c>
      <c r="H190" s="53">
        <f t="shared" si="8"/>
        <v>0</v>
      </c>
    </row>
    <row r="191" spans="1:8" x14ac:dyDescent="0.25">
      <c r="A191" s="146" t="s">
        <v>11</v>
      </c>
      <c r="B191" s="113" t="s">
        <v>57</v>
      </c>
      <c r="C191" s="114">
        <v>112</v>
      </c>
      <c r="D191" s="114">
        <v>101</v>
      </c>
      <c r="E191" s="53">
        <v>89</v>
      </c>
      <c r="F191" s="115">
        <f>(D192+E192)/(C191+D191)</f>
        <v>0.9859154929577465</v>
      </c>
      <c r="G191" s="53">
        <f t="shared" si="7"/>
        <v>0</v>
      </c>
      <c r="H191" s="53">
        <f t="shared" si="8"/>
        <v>213</v>
      </c>
    </row>
    <row r="192" spans="1:8" x14ac:dyDescent="0.25">
      <c r="A192" s="146"/>
      <c r="B192" s="113" t="s">
        <v>58</v>
      </c>
      <c r="C192" s="114">
        <v>211</v>
      </c>
      <c r="D192" s="114">
        <v>110</v>
      </c>
      <c r="E192" s="53">
        <v>100</v>
      </c>
      <c r="F192"/>
      <c r="G192" s="53">
        <f t="shared" si="7"/>
        <v>210</v>
      </c>
      <c r="H192" s="53">
        <f t="shared" si="8"/>
        <v>0</v>
      </c>
    </row>
    <row r="193" spans="1:16" x14ac:dyDescent="0.25">
      <c r="A193" s="146" t="s">
        <v>12</v>
      </c>
      <c r="B193" s="113" t="s">
        <v>57</v>
      </c>
      <c r="C193" s="114">
        <v>112</v>
      </c>
      <c r="D193" s="114">
        <v>101</v>
      </c>
      <c r="E193" s="53">
        <v>89</v>
      </c>
      <c r="F193" s="115">
        <f>(D194+E194)/(C193+D193)</f>
        <v>0.9859154929577465</v>
      </c>
      <c r="G193" s="53">
        <f t="shared" si="7"/>
        <v>0</v>
      </c>
      <c r="H193" s="53">
        <f t="shared" si="8"/>
        <v>213</v>
      </c>
    </row>
    <row r="194" spans="1:16" x14ac:dyDescent="0.25">
      <c r="A194" s="146"/>
      <c r="B194" s="113" t="s">
        <v>58</v>
      </c>
      <c r="C194" s="114">
        <v>211</v>
      </c>
      <c r="D194" s="114">
        <v>110</v>
      </c>
      <c r="E194" s="53">
        <v>100</v>
      </c>
      <c r="F194"/>
      <c r="G194" s="53">
        <f t="shared" si="7"/>
        <v>210</v>
      </c>
      <c r="H194" s="53">
        <f t="shared" si="8"/>
        <v>0</v>
      </c>
    </row>
    <row r="195" spans="1:16" x14ac:dyDescent="0.25">
      <c r="A195" s="146" t="s">
        <v>13</v>
      </c>
      <c r="B195" s="113" t="s">
        <v>57</v>
      </c>
      <c r="C195" s="114">
        <v>112</v>
      </c>
      <c r="D195" s="114">
        <v>101</v>
      </c>
      <c r="E195" s="53">
        <v>89</v>
      </c>
      <c r="F195" s="115">
        <f>(D196+E196)/(C195+D195)</f>
        <v>0.9859154929577465</v>
      </c>
      <c r="G195" s="53">
        <f t="shared" si="7"/>
        <v>0</v>
      </c>
      <c r="H195" s="53">
        <f t="shared" si="8"/>
        <v>213</v>
      </c>
    </row>
    <row r="196" spans="1:16" x14ac:dyDescent="0.25">
      <c r="A196" s="146"/>
      <c r="B196" s="113" t="s">
        <v>58</v>
      </c>
      <c r="C196" s="114">
        <v>211</v>
      </c>
      <c r="D196" s="114">
        <v>110</v>
      </c>
      <c r="E196" s="53">
        <v>100</v>
      </c>
      <c r="F196"/>
      <c r="G196" s="53">
        <f t="shared" si="7"/>
        <v>210</v>
      </c>
      <c r="H196" s="53">
        <f t="shared" si="8"/>
        <v>0</v>
      </c>
    </row>
    <row r="197" spans="1:16" x14ac:dyDescent="0.25">
      <c r="A197" s="146" t="s">
        <v>123</v>
      </c>
      <c r="B197" s="113" t="s">
        <v>57</v>
      </c>
      <c r="C197" s="114">
        <v>112</v>
      </c>
      <c r="D197" s="114">
        <v>101</v>
      </c>
      <c r="E197" s="53">
        <v>89</v>
      </c>
      <c r="F197" s="115">
        <f>(D198+E198)/(C197+D197)</f>
        <v>0.9859154929577465</v>
      </c>
      <c r="G197" s="53">
        <f t="shared" si="7"/>
        <v>0</v>
      </c>
      <c r="H197" s="53">
        <f t="shared" si="8"/>
        <v>213</v>
      </c>
      <c r="I197" s="25"/>
      <c r="J197" s="26"/>
      <c r="K197" s="27"/>
    </row>
    <row r="198" spans="1:16" x14ac:dyDescent="0.25">
      <c r="A198" s="146"/>
      <c r="B198" s="113" t="s">
        <v>58</v>
      </c>
      <c r="C198" s="114">
        <v>211</v>
      </c>
      <c r="D198" s="114">
        <v>110</v>
      </c>
      <c r="E198" s="53">
        <v>100</v>
      </c>
      <c r="F198"/>
      <c r="G198" s="53">
        <f t="shared" si="7"/>
        <v>210</v>
      </c>
      <c r="H198" s="53">
        <f t="shared" si="8"/>
        <v>0</v>
      </c>
      <c r="I198" s="25"/>
      <c r="J198" s="26"/>
      <c r="K198" s="27"/>
    </row>
    <row r="199" spans="1:16" x14ac:dyDescent="0.25">
      <c r="A199" s="146" t="s">
        <v>124</v>
      </c>
      <c r="B199" s="113" t="s">
        <v>57</v>
      </c>
      <c r="C199" s="114">
        <v>34</v>
      </c>
      <c r="D199" s="114">
        <v>21</v>
      </c>
      <c r="E199" s="53">
        <v>5</v>
      </c>
      <c r="F199" s="115">
        <f>(D200+E200)/(C199+D199)</f>
        <v>0.94545454545454544</v>
      </c>
      <c r="G199" s="53">
        <f t="shared" si="7"/>
        <v>0</v>
      </c>
      <c r="H199" s="53">
        <f t="shared" si="8"/>
        <v>55</v>
      </c>
      <c r="I199" s="28"/>
      <c r="J199" s="29"/>
      <c r="K199" s="27"/>
    </row>
    <row r="200" spans="1:16" x14ac:dyDescent="0.25">
      <c r="A200" s="146"/>
      <c r="B200" s="113" t="s">
        <v>58</v>
      </c>
      <c r="C200" s="114">
        <v>45</v>
      </c>
      <c r="D200" s="114">
        <v>32</v>
      </c>
      <c r="E200" s="53">
        <v>20</v>
      </c>
      <c r="F200"/>
      <c r="G200" s="53">
        <f t="shared" si="7"/>
        <v>52</v>
      </c>
      <c r="H200" s="53">
        <f t="shared" si="8"/>
        <v>0</v>
      </c>
      <c r="I200" s="30"/>
      <c r="J200" s="29"/>
      <c r="K200" s="27"/>
    </row>
    <row r="201" spans="1:16" x14ac:dyDescent="0.25">
      <c r="A201" s="146" t="s">
        <v>125</v>
      </c>
      <c r="B201" s="113" t="s">
        <v>57</v>
      </c>
      <c r="C201" s="114">
        <v>34</v>
      </c>
      <c r="D201" s="114">
        <v>21</v>
      </c>
      <c r="E201" s="53">
        <v>5</v>
      </c>
      <c r="F201" s="115">
        <f>(D202+E202)/(C201+D201)</f>
        <v>0.94545454545454544</v>
      </c>
      <c r="G201" s="53">
        <f t="shared" si="7"/>
        <v>0</v>
      </c>
      <c r="H201" s="53">
        <f t="shared" si="8"/>
        <v>55</v>
      </c>
      <c r="I201" s="30"/>
      <c r="J201" s="29"/>
      <c r="K201" s="27"/>
    </row>
    <row r="202" spans="1:16" x14ac:dyDescent="0.25">
      <c r="A202" s="146"/>
      <c r="B202" s="113" t="s">
        <v>58</v>
      </c>
      <c r="C202" s="114">
        <v>45</v>
      </c>
      <c r="D202" s="114">
        <v>32</v>
      </c>
      <c r="E202" s="53">
        <v>20</v>
      </c>
      <c r="F202"/>
      <c r="G202" s="53">
        <f t="shared" si="7"/>
        <v>52</v>
      </c>
      <c r="H202" s="53">
        <f t="shared" si="8"/>
        <v>0</v>
      </c>
      <c r="I202" s="30"/>
      <c r="J202" s="29"/>
      <c r="K202" s="27"/>
    </row>
    <row r="203" spans="1:16" x14ac:dyDescent="0.25">
      <c r="A203" s="143" t="s">
        <v>132</v>
      </c>
      <c r="B203" s="143"/>
      <c r="C203" s="119" t="s">
        <v>135</v>
      </c>
      <c r="D203" s="81">
        <f>SUM(H177:H202)</f>
        <v>3683</v>
      </c>
      <c r="E203" s="119" t="s">
        <v>136</v>
      </c>
      <c r="F203" s="81">
        <f>SUM(G177:G202)</f>
        <v>3291</v>
      </c>
      <c r="I203" s="30"/>
      <c r="J203" s="29"/>
      <c r="K203" s="27"/>
    </row>
    <row r="204" spans="1:16" x14ac:dyDescent="0.25">
      <c r="A204" s="116"/>
      <c r="B204" s="113"/>
      <c r="C204" s="48"/>
      <c r="D204" s="144" t="s">
        <v>62</v>
      </c>
      <c r="E204" s="144"/>
      <c r="F204" s="87">
        <f>F203/D203</f>
        <v>0.89356502850936737</v>
      </c>
      <c r="G204"/>
      <c r="I204" s="30"/>
      <c r="J204" s="29"/>
      <c r="K204" s="27"/>
    </row>
    <row r="205" spans="1:16" x14ac:dyDescent="0.25">
      <c r="A205" s="116"/>
      <c r="B205" s="113"/>
      <c r="C205" s="48"/>
      <c r="D205" s="145" t="s">
        <v>83</v>
      </c>
      <c r="E205" s="145"/>
      <c r="F205" s="118">
        <f>F204*0.05*100</f>
        <v>4.4678251425468369</v>
      </c>
      <c r="G205"/>
      <c r="I205" s="30"/>
      <c r="J205" s="29"/>
      <c r="K205" s="27"/>
    </row>
    <row r="206" spans="1:16" x14ac:dyDescent="0.25">
      <c r="A206" s="116"/>
      <c r="B206" s="113"/>
      <c r="C206" s="48"/>
      <c r="D206" s="48"/>
      <c r="E206"/>
      <c r="F206"/>
      <c r="G206" s="50"/>
      <c r="H206" s="23"/>
      <c r="I206" s="30"/>
      <c r="J206" s="29"/>
      <c r="K206" s="27"/>
    </row>
    <row r="207" spans="1:16" x14ac:dyDescent="0.25">
      <c r="B207" s="18"/>
      <c r="C207" s="18"/>
      <c r="D207" s="18"/>
      <c r="E207" s="18"/>
      <c r="F207" s="18"/>
      <c r="G207" s="18"/>
    </row>
    <row r="208" spans="1:16" x14ac:dyDescent="0.25">
      <c r="A208" s="15"/>
      <c r="B208" s="16"/>
      <c r="C208" s="16"/>
      <c r="D208" s="16"/>
      <c r="E208" s="16"/>
      <c r="F208" s="16"/>
      <c r="G208" s="16"/>
      <c r="H208" s="15"/>
      <c r="I208" s="15"/>
      <c r="J208" s="15"/>
      <c r="K208" s="15"/>
      <c r="L208" s="15"/>
      <c r="M208" s="15"/>
      <c r="N208" s="15"/>
      <c r="O208" s="15"/>
      <c r="P208" s="15"/>
    </row>
    <row r="209" spans="1:16" ht="15" customHeight="1" x14ac:dyDescent="0.25">
      <c r="B209" s="55"/>
      <c r="C209" s="55"/>
      <c r="D209" s="55"/>
      <c r="E209" s="55"/>
      <c r="F209" s="55"/>
      <c r="G209" s="55"/>
    </row>
    <row r="210" spans="1:16" ht="31.5" customHeight="1" x14ac:dyDescent="0.25">
      <c r="B210" s="14"/>
      <c r="C210" s="14"/>
      <c r="D210" s="14"/>
      <c r="E210" s="14"/>
      <c r="F210" s="14"/>
      <c r="G210" s="14"/>
      <c r="H210" s="14"/>
      <c r="I210" s="147" t="s">
        <v>173</v>
      </c>
      <c r="J210" s="147"/>
      <c r="K210" s="147"/>
      <c r="L210" s="147"/>
      <c r="M210" s="147"/>
      <c r="N210" s="147"/>
      <c r="O210" s="147"/>
      <c r="P210" s="147"/>
    </row>
    <row r="211" spans="1:16" ht="21.75" customHeight="1" x14ac:dyDescent="0.25">
      <c r="A211" s="148" t="s">
        <v>149</v>
      </c>
      <c r="B211" s="148"/>
      <c r="C211" s="148"/>
      <c r="D211" s="148"/>
      <c r="E211" s="148"/>
      <c r="F211" s="148"/>
      <c r="G211" s="148"/>
      <c r="H211" s="148"/>
      <c r="I211" s="6"/>
      <c r="J211" s="163"/>
      <c r="K211" s="163"/>
      <c r="L211" s="163"/>
      <c r="M211" s="163"/>
      <c r="N211" s="163"/>
      <c r="O211" s="163"/>
      <c r="P211" s="163"/>
    </row>
    <row r="212" spans="1:16" ht="30" customHeight="1" x14ac:dyDescent="0.25">
      <c r="A212" s="107" t="s">
        <v>0</v>
      </c>
      <c r="B212" s="130" t="s">
        <v>150</v>
      </c>
      <c r="C212" s="131" t="s">
        <v>151</v>
      </c>
      <c r="D212" s="130" t="s">
        <v>152</v>
      </c>
      <c r="E212" s="131" t="s">
        <v>153</v>
      </c>
      <c r="F212" s="130" t="s">
        <v>154</v>
      </c>
      <c r="G212" s="131" t="s">
        <v>155</v>
      </c>
      <c r="H212" s="4" t="s">
        <v>156</v>
      </c>
    </row>
    <row r="213" spans="1:16" ht="15" customHeight="1" x14ac:dyDescent="0.25">
      <c r="A213" t="s">
        <v>4</v>
      </c>
      <c r="B213" s="55">
        <v>230</v>
      </c>
      <c r="C213" s="55">
        <v>200</v>
      </c>
      <c r="D213" s="55">
        <v>40</v>
      </c>
      <c r="E213" s="55">
        <v>20</v>
      </c>
      <c r="F213" s="55">
        <v>20</v>
      </c>
      <c r="G213" s="55">
        <v>18</v>
      </c>
      <c r="H213" s="132">
        <f>(C213+E213+G213)/(B213+D213+F213)</f>
        <v>0.82068965517241377</v>
      </c>
    </row>
    <row r="214" spans="1:16" ht="15" customHeight="1" x14ac:dyDescent="0.25">
      <c r="A214" t="s">
        <v>5</v>
      </c>
      <c r="B214" s="55">
        <v>25</v>
      </c>
      <c r="C214" s="55">
        <v>20</v>
      </c>
      <c r="D214" s="55">
        <v>50</v>
      </c>
      <c r="E214" s="55">
        <v>45</v>
      </c>
      <c r="F214" s="55">
        <v>25</v>
      </c>
      <c r="G214" s="55">
        <v>23</v>
      </c>
      <c r="H214" s="132">
        <f t="shared" ref="H214:H228" si="9">(C214+E214+G214)/(B214+D214+F214)</f>
        <v>0.88</v>
      </c>
    </row>
    <row r="215" spans="1:16" ht="15" customHeight="1" x14ac:dyDescent="0.25">
      <c r="A215" t="s">
        <v>6</v>
      </c>
      <c r="B215" s="55">
        <v>130</v>
      </c>
      <c r="C215" s="55">
        <v>120</v>
      </c>
      <c r="D215" s="55">
        <v>60</v>
      </c>
      <c r="E215" s="55">
        <v>50</v>
      </c>
      <c r="F215" s="55">
        <v>45</v>
      </c>
      <c r="G215" s="55">
        <v>43</v>
      </c>
      <c r="H215" s="132">
        <f t="shared" si="9"/>
        <v>0.90638297872340423</v>
      </c>
    </row>
    <row r="216" spans="1:16" ht="15" customHeight="1" x14ac:dyDescent="0.25">
      <c r="A216" t="s">
        <v>7</v>
      </c>
      <c r="B216" s="55">
        <v>46</v>
      </c>
      <c r="C216" s="55">
        <v>35</v>
      </c>
      <c r="D216" s="55">
        <v>53</v>
      </c>
      <c r="E216" s="55">
        <v>26</v>
      </c>
      <c r="F216" s="55">
        <v>20</v>
      </c>
      <c r="G216" s="55">
        <v>18</v>
      </c>
      <c r="H216" s="132">
        <f t="shared" si="9"/>
        <v>0.66386554621848737</v>
      </c>
    </row>
    <row r="217" spans="1:16" ht="15" customHeight="1" x14ac:dyDescent="0.25">
      <c r="A217" t="s">
        <v>8</v>
      </c>
      <c r="B217" s="55">
        <v>45</v>
      </c>
      <c r="C217" s="55">
        <v>35</v>
      </c>
      <c r="D217" s="55">
        <v>90</v>
      </c>
      <c r="E217" s="55">
        <v>45</v>
      </c>
      <c r="F217" s="55">
        <v>40</v>
      </c>
      <c r="G217" s="55">
        <v>36</v>
      </c>
      <c r="H217" s="132">
        <f t="shared" si="9"/>
        <v>0.66285714285714281</v>
      </c>
    </row>
    <row r="218" spans="1:16" ht="15" customHeight="1" x14ac:dyDescent="0.25">
      <c r="A218" t="s">
        <v>9</v>
      </c>
      <c r="B218" s="55">
        <v>49</v>
      </c>
      <c r="C218" s="55">
        <v>39</v>
      </c>
      <c r="D218" s="55">
        <v>100</v>
      </c>
      <c r="E218" s="55">
        <v>85</v>
      </c>
      <c r="F218" s="55">
        <v>80</v>
      </c>
      <c r="G218" s="55">
        <v>75</v>
      </c>
      <c r="H218" s="132">
        <f t="shared" si="9"/>
        <v>0.86899563318777295</v>
      </c>
    </row>
    <row r="219" spans="1:16" ht="15" customHeight="1" x14ac:dyDescent="0.25">
      <c r="A219" t="s">
        <v>10</v>
      </c>
      <c r="B219" s="55">
        <v>68</v>
      </c>
      <c r="C219" s="55">
        <v>50</v>
      </c>
      <c r="D219" s="55">
        <v>85</v>
      </c>
      <c r="E219" s="55">
        <v>41</v>
      </c>
      <c r="F219" s="55">
        <v>36</v>
      </c>
      <c r="G219" s="55">
        <v>30</v>
      </c>
      <c r="H219" s="132">
        <f t="shared" si="9"/>
        <v>0.64021164021164023</v>
      </c>
    </row>
    <row r="220" spans="1:16" ht="15" customHeight="1" x14ac:dyDescent="0.25">
      <c r="A220" t="s">
        <v>11</v>
      </c>
      <c r="B220" s="55">
        <v>35</v>
      </c>
      <c r="C220" s="55">
        <v>25</v>
      </c>
      <c r="D220" s="55">
        <v>50</v>
      </c>
      <c r="E220" s="55">
        <v>25</v>
      </c>
      <c r="F220" s="55">
        <v>23</v>
      </c>
      <c r="G220" s="55">
        <v>20</v>
      </c>
      <c r="H220" s="132">
        <f t="shared" si="9"/>
        <v>0.64814814814814814</v>
      </c>
    </row>
    <row r="221" spans="1:16" ht="15" customHeight="1" x14ac:dyDescent="0.25">
      <c r="A221" t="s">
        <v>12</v>
      </c>
      <c r="B221" s="55">
        <v>29</v>
      </c>
      <c r="C221" s="55">
        <v>29</v>
      </c>
      <c r="D221" s="55">
        <v>36</v>
      </c>
      <c r="E221" s="55">
        <v>18</v>
      </c>
      <c r="F221" s="55">
        <v>16</v>
      </c>
      <c r="G221" s="55">
        <v>15</v>
      </c>
      <c r="H221" s="132">
        <f t="shared" si="9"/>
        <v>0.76543209876543206</v>
      </c>
    </row>
    <row r="222" spans="1:16" ht="15" customHeight="1" x14ac:dyDescent="0.25">
      <c r="A222" t="s">
        <v>13</v>
      </c>
      <c r="B222" s="55">
        <v>49</v>
      </c>
      <c r="C222" s="55">
        <v>40</v>
      </c>
      <c r="D222" s="55">
        <v>100</v>
      </c>
      <c r="E222" s="55">
        <v>55</v>
      </c>
      <c r="F222" s="55">
        <v>50</v>
      </c>
      <c r="G222" s="55">
        <v>45</v>
      </c>
      <c r="H222" s="132">
        <f t="shared" si="9"/>
        <v>0.70351758793969854</v>
      </c>
    </row>
    <row r="223" spans="1:16" ht="15" customHeight="1" x14ac:dyDescent="0.25">
      <c r="A223" t="s">
        <v>123</v>
      </c>
      <c r="B223" s="55">
        <v>33</v>
      </c>
      <c r="C223" s="55">
        <v>30</v>
      </c>
      <c r="D223" s="55">
        <v>89</v>
      </c>
      <c r="E223" s="55">
        <v>45</v>
      </c>
      <c r="F223" s="55">
        <v>41</v>
      </c>
      <c r="G223" s="55">
        <v>39</v>
      </c>
      <c r="H223" s="132">
        <f t="shared" si="9"/>
        <v>0.69938650306748462</v>
      </c>
    </row>
    <row r="224" spans="1:16" ht="15" customHeight="1" x14ac:dyDescent="0.25">
      <c r="A224" t="s">
        <v>124</v>
      </c>
      <c r="B224" s="55">
        <v>30</v>
      </c>
      <c r="C224" s="55">
        <v>25</v>
      </c>
      <c r="D224" s="55">
        <v>70</v>
      </c>
      <c r="E224" s="55">
        <v>35</v>
      </c>
      <c r="F224" s="55">
        <v>32</v>
      </c>
      <c r="G224" s="55">
        <v>30</v>
      </c>
      <c r="H224" s="132">
        <f t="shared" si="9"/>
        <v>0.68181818181818177</v>
      </c>
    </row>
    <row r="225" spans="1:16" ht="15" customHeight="1" x14ac:dyDescent="0.25">
      <c r="A225" t="s">
        <v>125</v>
      </c>
      <c r="B225" s="55">
        <v>98</v>
      </c>
      <c r="C225" s="55">
        <v>92</v>
      </c>
      <c r="D225" s="55">
        <v>50</v>
      </c>
      <c r="E225" s="55">
        <v>26</v>
      </c>
      <c r="F225" s="55">
        <v>23</v>
      </c>
      <c r="G225" s="55">
        <v>20</v>
      </c>
      <c r="H225" s="132">
        <f t="shared" si="9"/>
        <v>0.80701754385964908</v>
      </c>
    </row>
    <row r="226" spans="1:16" ht="15" customHeight="1" x14ac:dyDescent="0.25">
      <c r="A226" t="s">
        <v>126</v>
      </c>
      <c r="B226" s="55">
        <v>135</v>
      </c>
      <c r="C226" s="55">
        <v>120</v>
      </c>
      <c r="D226" s="55">
        <v>160</v>
      </c>
      <c r="E226" s="55">
        <v>80</v>
      </c>
      <c r="F226" s="55">
        <v>78</v>
      </c>
      <c r="G226" s="55">
        <v>70</v>
      </c>
      <c r="H226" s="132">
        <f t="shared" si="9"/>
        <v>0.72386058981233248</v>
      </c>
    </row>
    <row r="227" spans="1:16" ht="15" customHeight="1" x14ac:dyDescent="0.25">
      <c r="A227" t="s">
        <v>127</v>
      </c>
      <c r="B227" s="55">
        <v>27</v>
      </c>
      <c r="C227" s="55">
        <v>25</v>
      </c>
      <c r="D227" s="55">
        <v>45</v>
      </c>
      <c r="E227" s="55">
        <v>23</v>
      </c>
      <c r="F227" s="55">
        <v>22</v>
      </c>
      <c r="G227" s="55">
        <v>20</v>
      </c>
      <c r="H227" s="132">
        <f t="shared" si="9"/>
        <v>0.72340425531914898</v>
      </c>
      <c r="J227" s="122"/>
      <c r="K227" s="122"/>
    </row>
    <row r="228" spans="1:16" ht="15" customHeight="1" x14ac:dyDescent="0.25">
      <c r="A228" t="s">
        <v>141</v>
      </c>
      <c r="B228" s="55">
        <v>4</v>
      </c>
      <c r="C228" s="55">
        <v>4</v>
      </c>
      <c r="D228" s="55">
        <v>4</v>
      </c>
      <c r="E228" s="55">
        <v>4</v>
      </c>
      <c r="F228" s="55">
        <v>4</v>
      </c>
      <c r="G228" s="55">
        <v>3</v>
      </c>
      <c r="H228" s="132">
        <f t="shared" si="9"/>
        <v>0.91666666666666663</v>
      </c>
      <c r="I228" s="25"/>
      <c r="J228" s="25"/>
      <c r="K228" s="25"/>
    </row>
    <row r="229" spans="1:16" ht="15" customHeight="1" x14ac:dyDescent="0.25">
      <c r="A229" s="2" t="s">
        <v>15</v>
      </c>
      <c r="B229" s="133">
        <f t="shared" ref="B229:G229" si="10">SUM(B213:B228)</f>
        <v>1033</v>
      </c>
      <c r="C229" s="9">
        <f t="shared" si="10"/>
        <v>889</v>
      </c>
      <c r="D229" s="133">
        <f t="shared" si="10"/>
        <v>1082</v>
      </c>
      <c r="E229" s="9">
        <f t="shared" si="10"/>
        <v>623</v>
      </c>
      <c r="F229" s="133">
        <f t="shared" si="10"/>
        <v>555</v>
      </c>
      <c r="G229" s="9">
        <f t="shared" si="10"/>
        <v>505</v>
      </c>
      <c r="H229" s="2"/>
      <c r="I229" s="25"/>
      <c r="J229" s="26"/>
      <c r="K229" s="27"/>
    </row>
    <row r="230" spans="1:16" ht="15" customHeight="1" x14ac:dyDescent="0.25">
      <c r="B230" s="55"/>
      <c r="C230" s="55"/>
      <c r="D230" s="55"/>
      <c r="E230" s="55"/>
      <c r="F230" s="55"/>
      <c r="G230" s="55"/>
      <c r="I230" s="25"/>
      <c r="J230" s="26"/>
      <c r="K230" s="27"/>
    </row>
    <row r="231" spans="1:16" ht="15" customHeight="1" x14ac:dyDescent="0.25">
      <c r="A231" s="152" t="s">
        <v>157</v>
      </c>
      <c r="B231" s="152"/>
      <c r="C231" s="97">
        <f>COUNTA(A213:A227)</f>
        <v>15</v>
      </c>
      <c r="D231" s="84"/>
      <c r="E231" s="85"/>
      <c r="F231" s="152" t="s">
        <v>16</v>
      </c>
      <c r="G231" s="152"/>
      <c r="H231" s="87">
        <f>(C229+E229+G229)/(B229+D229+F229)</f>
        <v>0.75543071161048692</v>
      </c>
      <c r="I231" s="32"/>
      <c r="J231" s="29"/>
      <c r="K231" s="27"/>
    </row>
    <row r="232" spans="1:16" ht="15" customHeight="1" x14ac:dyDescent="0.25">
      <c r="A232" s="51"/>
      <c r="B232" s="51"/>
      <c r="C232" s="12"/>
      <c r="D232" s="12"/>
      <c r="E232" s="51"/>
      <c r="F232" s="151" t="s">
        <v>17</v>
      </c>
      <c r="G232" s="151"/>
      <c r="H232" s="96">
        <f>H231*0.05*100</f>
        <v>3.7771535580524347</v>
      </c>
      <c r="I232" s="30"/>
      <c r="J232" s="29"/>
      <c r="K232" s="27"/>
    </row>
    <row r="233" spans="1:16" ht="15" customHeight="1" x14ac:dyDescent="0.25">
      <c r="B233" s="55"/>
      <c r="C233" s="55"/>
      <c r="D233" s="55"/>
      <c r="E233" s="55"/>
      <c r="F233" s="55"/>
      <c r="G233" s="55"/>
      <c r="I233" s="25"/>
      <c r="J233" s="26"/>
      <c r="K233" s="27"/>
    </row>
    <row r="234" spans="1:16" ht="15" customHeight="1" x14ac:dyDescent="0.25">
      <c r="B234" s="18"/>
      <c r="C234" s="18"/>
      <c r="D234" s="18"/>
      <c r="E234" s="18"/>
      <c r="F234" s="18"/>
      <c r="G234" s="18"/>
    </row>
    <row r="235" spans="1:16" x14ac:dyDescent="0.25">
      <c r="A235" s="15"/>
      <c r="B235" s="16"/>
      <c r="C235" s="16"/>
      <c r="D235" s="16"/>
      <c r="E235" s="16"/>
      <c r="F235" s="16"/>
      <c r="G235" s="16"/>
      <c r="H235" s="15"/>
      <c r="I235" s="15"/>
      <c r="J235" s="15"/>
      <c r="K235" s="15"/>
      <c r="L235" s="15"/>
      <c r="M235" s="15"/>
      <c r="N235" s="15"/>
      <c r="O235" s="15"/>
      <c r="P235" s="15"/>
    </row>
    <row r="236" spans="1:16" ht="15" customHeight="1" x14ac:dyDescent="0.25">
      <c r="B236" s="55"/>
      <c r="C236" s="55"/>
      <c r="D236" s="55"/>
      <c r="E236" s="55"/>
      <c r="F236" s="55"/>
      <c r="G236" s="55"/>
    </row>
    <row r="237" spans="1:16" ht="15" customHeight="1" x14ac:dyDescent="0.25">
      <c r="B237" s="14"/>
      <c r="C237" s="14"/>
      <c r="D237" s="14"/>
      <c r="E237" s="14"/>
      <c r="F237" s="14"/>
      <c r="G237" s="14"/>
      <c r="H237" s="147" t="s">
        <v>174</v>
      </c>
      <c r="I237" s="147"/>
      <c r="J237" s="147"/>
      <c r="K237" s="147"/>
      <c r="L237" s="147"/>
      <c r="M237" s="147"/>
      <c r="N237" s="147"/>
      <c r="O237" s="147"/>
      <c r="P237" s="147"/>
    </row>
    <row r="238" spans="1:16" ht="15" customHeight="1" x14ac:dyDescent="0.25">
      <c r="A238" s="148" t="s">
        <v>131</v>
      </c>
      <c r="B238" s="148"/>
      <c r="C238" s="148"/>
      <c r="D238" s="148"/>
      <c r="E238" s="148"/>
      <c r="F238" s="148"/>
      <c r="G238"/>
      <c r="I238" s="6"/>
      <c r="J238" s="6"/>
      <c r="K238" s="6"/>
      <c r="L238" s="6"/>
      <c r="M238" s="6"/>
      <c r="N238" s="6"/>
      <c r="O238" s="6"/>
      <c r="P238" s="6"/>
    </row>
    <row r="239" spans="1:16" ht="15" customHeight="1" x14ac:dyDescent="0.25">
      <c r="A239" s="110" t="s">
        <v>0</v>
      </c>
      <c r="B239" s="110" t="s">
        <v>64</v>
      </c>
      <c r="C239" s="141" t="s">
        <v>65</v>
      </c>
      <c r="D239" s="112" t="s">
        <v>66</v>
      </c>
      <c r="E239" s="112" t="s">
        <v>67</v>
      </c>
      <c r="F239" s="2"/>
      <c r="G239" s="117" t="s">
        <v>133</v>
      </c>
      <c r="H239" s="117" t="s">
        <v>134</v>
      </c>
    </row>
    <row r="240" spans="1:16" ht="15" customHeight="1" x14ac:dyDescent="0.25">
      <c r="A240" s="146" t="s">
        <v>4</v>
      </c>
      <c r="B240" s="113" t="s">
        <v>57</v>
      </c>
      <c r="C240" s="114">
        <v>15</v>
      </c>
      <c r="D240" s="114">
        <v>14</v>
      </c>
      <c r="E240" s="53">
        <v>13</v>
      </c>
      <c r="F240" s="115">
        <f>(D241+E241)/(C240+D240)</f>
        <v>0.89655172413793105</v>
      </c>
      <c r="G240" s="53">
        <f>IF(B240="ANTERIOR",0,D240+E240)</f>
        <v>0</v>
      </c>
      <c r="H240" s="53">
        <f>IF(B240="ACTUAL",0,C240+D240)</f>
        <v>29</v>
      </c>
    </row>
    <row r="241" spans="1:8" ht="15" customHeight="1" x14ac:dyDescent="0.25">
      <c r="A241" s="146"/>
      <c r="B241" s="113" t="s">
        <v>58</v>
      </c>
      <c r="C241" s="114">
        <v>18</v>
      </c>
      <c r="D241" s="114">
        <v>14</v>
      </c>
      <c r="E241" s="53">
        <v>12</v>
      </c>
      <c r="F241"/>
      <c r="G241" s="53">
        <f t="shared" ref="G241:G265" si="11">IF(B241="ANTERIOR",0,D241+E241)</f>
        <v>26</v>
      </c>
      <c r="H241" s="53">
        <f t="shared" ref="H241:H265" si="12">IF(B241="ACTUAL",0,C241+D241)</f>
        <v>0</v>
      </c>
    </row>
    <row r="242" spans="1:8" ht="15" customHeight="1" x14ac:dyDescent="0.25">
      <c r="A242" s="146" t="s">
        <v>5</v>
      </c>
      <c r="B242" s="113" t="s">
        <v>57</v>
      </c>
      <c r="C242" s="114">
        <v>22</v>
      </c>
      <c r="D242" s="114">
        <v>18</v>
      </c>
      <c r="E242" s="53">
        <v>12</v>
      </c>
      <c r="F242" s="115">
        <f>(D243+E243)/(C242+D242)</f>
        <v>0.875</v>
      </c>
      <c r="G242" s="53">
        <f t="shared" si="11"/>
        <v>0</v>
      </c>
      <c r="H242" s="53">
        <f t="shared" si="12"/>
        <v>40</v>
      </c>
    </row>
    <row r="243" spans="1:8" ht="15" customHeight="1" x14ac:dyDescent="0.25">
      <c r="A243" s="146"/>
      <c r="B243" s="113" t="s">
        <v>58</v>
      </c>
      <c r="C243" s="114">
        <v>34</v>
      </c>
      <c r="D243" s="114">
        <v>20</v>
      </c>
      <c r="E243" s="53">
        <v>15</v>
      </c>
      <c r="F243"/>
      <c r="G243" s="53">
        <f t="shared" si="11"/>
        <v>35</v>
      </c>
      <c r="H243" s="53">
        <f t="shared" si="12"/>
        <v>0</v>
      </c>
    </row>
    <row r="244" spans="1:8" ht="15" customHeight="1" x14ac:dyDescent="0.25">
      <c r="A244" s="146" t="s">
        <v>6</v>
      </c>
      <c r="B244" s="113" t="s">
        <v>57</v>
      </c>
      <c r="C244" s="114">
        <v>6</v>
      </c>
      <c r="D244" s="114">
        <v>7</v>
      </c>
      <c r="E244" s="53">
        <v>8</v>
      </c>
      <c r="F244" s="115">
        <f>(D245+E245)/(C244+D244)</f>
        <v>0.92307692307692313</v>
      </c>
      <c r="G244" s="53">
        <f t="shared" si="11"/>
        <v>0</v>
      </c>
      <c r="H244" s="53">
        <f t="shared" si="12"/>
        <v>13</v>
      </c>
    </row>
    <row r="245" spans="1:8" ht="15" customHeight="1" x14ac:dyDescent="0.25">
      <c r="A245" s="146"/>
      <c r="B245" s="113" t="s">
        <v>58</v>
      </c>
      <c r="C245" s="114">
        <v>7</v>
      </c>
      <c r="D245" s="114">
        <v>6</v>
      </c>
      <c r="E245" s="53">
        <v>6</v>
      </c>
      <c r="F245"/>
      <c r="G245" s="53">
        <f t="shared" si="11"/>
        <v>12</v>
      </c>
      <c r="H245" s="53">
        <f t="shared" si="12"/>
        <v>0</v>
      </c>
    </row>
    <row r="246" spans="1:8" ht="15" customHeight="1" x14ac:dyDescent="0.25">
      <c r="A246" s="146" t="s">
        <v>7</v>
      </c>
      <c r="B246" s="113" t="s">
        <v>57</v>
      </c>
      <c r="C246" s="114">
        <v>40</v>
      </c>
      <c r="D246" s="114">
        <v>43</v>
      </c>
      <c r="E246" s="53">
        <v>39</v>
      </c>
      <c r="F246" s="115">
        <f>(D247+E247)/(C246+D246)</f>
        <v>0.90361445783132532</v>
      </c>
      <c r="G246" s="53">
        <f t="shared" si="11"/>
        <v>0</v>
      </c>
      <c r="H246" s="53">
        <f t="shared" si="12"/>
        <v>83</v>
      </c>
    </row>
    <row r="247" spans="1:8" ht="15" customHeight="1" x14ac:dyDescent="0.25">
      <c r="A247" s="146"/>
      <c r="B247" s="113" t="s">
        <v>58</v>
      </c>
      <c r="C247" s="114">
        <v>35</v>
      </c>
      <c r="D247" s="114">
        <v>35</v>
      </c>
      <c r="E247" s="53">
        <v>40</v>
      </c>
      <c r="F247"/>
      <c r="G247" s="53">
        <f t="shared" si="11"/>
        <v>75</v>
      </c>
      <c r="H247" s="53">
        <f t="shared" si="12"/>
        <v>0</v>
      </c>
    </row>
    <row r="248" spans="1:8" ht="15" customHeight="1" x14ac:dyDescent="0.25">
      <c r="A248" s="146" t="s">
        <v>8</v>
      </c>
      <c r="B248" s="113" t="s">
        <v>57</v>
      </c>
      <c r="C248" s="114">
        <v>17</v>
      </c>
      <c r="D248" s="114">
        <v>11</v>
      </c>
      <c r="E248" s="53">
        <v>10</v>
      </c>
      <c r="F248" s="115">
        <f>(D249+E249)/(C248+D248)</f>
        <v>1</v>
      </c>
      <c r="G248" s="53">
        <f t="shared" si="11"/>
        <v>0</v>
      </c>
      <c r="H248" s="53">
        <f t="shared" si="12"/>
        <v>28</v>
      </c>
    </row>
    <row r="249" spans="1:8" ht="15" customHeight="1" x14ac:dyDescent="0.25">
      <c r="A249" s="146"/>
      <c r="B249" s="113" t="s">
        <v>58</v>
      </c>
      <c r="C249" s="114">
        <v>18</v>
      </c>
      <c r="D249" s="114">
        <v>17</v>
      </c>
      <c r="E249" s="53">
        <v>11</v>
      </c>
      <c r="F249"/>
      <c r="G249" s="53">
        <f t="shared" si="11"/>
        <v>28</v>
      </c>
      <c r="H249" s="53">
        <f t="shared" si="12"/>
        <v>0</v>
      </c>
    </row>
    <row r="250" spans="1:8" ht="15" customHeight="1" x14ac:dyDescent="0.25">
      <c r="A250" s="146" t="s">
        <v>9</v>
      </c>
      <c r="B250" s="113" t="s">
        <v>57</v>
      </c>
      <c r="C250" s="114">
        <v>23</v>
      </c>
      <c r="D250" s="114">
        <v>27</v>
      </c>
      <c r="E250" s="53">
        <v>30</v>
      </c>
      <c r="F250" s="115">
        <f>(D251+E251)/(C250+D250)</f>
        <v>0.96</v>
      </c>
      <c r="G250" s="53">
        <f t="shared" si="11"/>
        <v>0</v>
      </c>
      <c r="H250" s="53">
        <f t="shared" si="12"/>
        <v>50</v>
      </c>
    </row>
    <row r="251" spans="1:8" ht="15" customHeight="1" x14ac:dyDescent="0.25">
      <c r="A251" s="146"/>
      <c r="B251" s="113" t="s">
        <v>58</v>
      </c>
      <c r="C251" s="114">
        <v>30</v>
      </c>
      <c r="D251" s="114">
        <v>22</v>
      </c>
      <c r="E251" s="53">
        <v>26</v>
      </c>
      <c r="F251"/>
      <c r="G251" s="53">
        <f t="shared" si="11"/>
        <v>48</v>
      </c>
      <c r="H251" s="53">
        <f t="shared" si="12"/>
        <v>0</v>
      </c>
    </row>
    <row r="252" spans="1:8" ht="15" customHeight="1" x14ac:dyDescent="0.25">
      <c r="A252" s="146" t="s">
        <v>10</v>
      </c>
      <c r="B252" s="113" t="s">
        <v>57</v>
      </c>
      <c r="C252" s="114">
        <v>34</v>
      </c>
      <c r="D252" s="114">
        <v>27</v>
      </c>
      <c r="E252" s="53">
        <v>23</v>
      </c>
      <c r="F252" s="115">
        <f>(D253+E253)/(C252+D252)</f>
        <v>0.90163934426229508</v>
      </c>
      <c r="G252" s="53">
        <f t="shared" si="11"/>
        <v>0</v>
      </c>
      <c r="H252" s="53">
        <f t="shared" si="12"/>
        <v>61</v>
      </c>
    </row>
    <row r="253" spans="1:8" ht="15" customHeight="1" x14ac:dyDescent="0.25">
      <c r="A253" s="146"/>
      <c r="B253" s="113" t="s">
        <v>58</v>
      </c>
      <c r="C253" s="114">
        <v>35</v>
      </c>
      <c r="D253" s="114">
        <v>34</v>
      </c>
      <c r="E253" s="53">
        <v>21</v>
      </c>
      <c r="F253"/>
      <c r="G253" s="53">
        <f t="shared" si="11"/>
        <v>55</v>
      </c>
      <c r="H253" s="53">
        <f t="shared" si="12"/>
        <v>0</v>
      </c>
    </row>
    <row r="254" spans="1:8" ht="15" customHeight="1" x14ac:dyDescent="0.25">
      <c r="A254" s="146" t="s">
        <v>11</v>
      </c>
      <c r="B254" s="113" t="s">
        <v>57</v>
      </c>
      <c r="C254" s="114">
        <v>8</v>
      </c>
      <c r="D254" s="114">
        <v>19</v>
      </c>
      <c r="E254" s="53">
        <v>12</v>
      </c>
      <c r="F254" s="115">
        <f>(D255+E255)/(C254+D254)</f>
        <v>0.88888888888888884</v>
      </c>
      <c r="G254" s="53">
        <f t="shared" si="11"/>
        <v>0</v>
      </c>
      <c r="H254" s="53">
        <f t="shared" si="12"/>
        <v>27</v>
      </c>
    </row>
    <row r="255" spans="1:8" ht="15" customHeight="1" x14ac:dyDescent="0.25">
      <c r="A255" s="146"/>
      <c r="B255" s="113" t="s">
        <v>58</v>
      </c>
      <c r="C255" s="114">
        <v>9</v>
      </c>
      <c r="D255" s="114">
        <v>8</v>
      </c>
      <c r="E255" s="53">
        <v>16</v>
      </c>
      <c r="F255"/>
      <c r="G255" s="53">
        <f t="shared" si="11"/>
        <v>24</v>
      </c>
      <c r="H255" s="53">
        <f t="shared" si="12"/>
        <v>0</v>
      </c>
    </row>
    <row r="256" spans="1:8" ht="15" customHeight="1" x14ac:dyDescent="0.25">
      <c r="A256" s="146" t="s">
        <v>12</v>
      </c>
      <c r="B256" s="113" t="s">
        <v>57</v>
      </c>
      <c r="C256" s="114">
        <v>12</v>
      </c>
      <c r="D256" s="114">
        <v>15</v>
      </c>
      <c r="E256" s="53">
        <v>16</v>
      </c>
      <c r="F256" s="115">
        <f>(D257+E257)/(C256+D256)</f>
        <v>1</v>
      </c>
      <c r="G256" s="53">
        <f t="shared" si="11"/>
        <v>0</v>
      </c>
      <c r="H256" s="53">
        <f t="shared" si="12"/>
        <v>27</v>
      </c>
    </row>
    <row r="257" spans="1:16" ht="15" customHeight="1" x14ac:dyDescent="0.25">
      <c r="A257" s="146"/>
      <c r="B257" s="113" t="s">
        <v>58</v>
      </c>
      <c r="C257" s="114">
        <v>14</v>
      </c>
      <c r="D257" s="114">
        <v>12</v>
      </c>
      <c r="E257" s="53">
        <v>15</v>
      </c>
      <c r="F257"/>
      <c r="G257" s="53">
        <f t="shared" si="11"/>
        <v>27</v>
      </c>
      <c r="H257" s="53">
        <f t="shared" si="12"/>
        <v>0</v>
      </c>
    </row>
    <row r="258" spans="1:16" ht="15" customHeight="1" x14ac:dyDescent="0.25">
      <c r="A258" s="146" t="s">
        <v>13</v>
      </c>
      <c r="B258" s="113" t="s">
        <v>57</v>
      </c>
      <c r="C258" s="114">
        <v>23</v>
      </c>
      <c r="D258" s="114">
        <v>24</v>
      </c>
      <c r="E258" s="53">
        <v>20</v>
      </c>
      <c r="F258" s="115">
        <f>(D259+E259)/(C258+D258)</f>
        <v>0.91489361702127658</v>
      </c>
      <c r="G258" s="53">
        <f t="shared" si="11"/>
        <v>0</v>
      </c>
      <c r="H258" s="53">
        <f t="shared" si="12"/>
        <v>47</v>
      </c>
    </row>
    <row r="259" spans="1:16" ht="15" customHeight="1" x14ac:dyDescent="0.25">
      <c r="A259" s="146"/>
      <c r="B259" s="113" t="s">
        <v>58</v>
      </c>
      <c r="C259" s="114">
        <v>26</v>
      </c>
      <c r="D259" s="114">
        <v>22</v>
      </c>
      <c r="E259" s="53">
        <v>21</v>
      </c>
      <c r="F259"/>
      <c r="G259" s="53">
        <f t="shared" si="11"/>
        <v>43</v>
      </c>
      <c r="H259" s="53">
        <f t="shared" si="12"/>
        <v>0</v>
      </c>
    </row>
    <row r="260" spans="1:16" ht="15" customHeight="1" x14ac:dyDescent="0.25">
      <c r="A260" s="146" t="s">
        <v>123</v>
      </c>
      <c r="B260" s="113" t="s">
        <v>57</v>
      </c>
      <c r="C260" s="114">
        <v>10</v>
      </c>
      <c r="D260" s="114">
        <v>15</v>
      </c>
      <c r="E260" s="53">
        <v>12</v>
      </c>
      <c r="F260" s="115">
        <f>(D261+E261)/(C260+D260)</f>
        <v>0.88</v>
      </c>
      <c r="G260" s="53">
        <f t="shared" si="11"/>
        <v>0</v>
      </c>
      <c r="H260" s="53">
        <f t="shared" si="12"/>
        <v>25</v>
      </c>
      <c r="I260" s="25"/>
      <c r="J260" s="26"/>
      <c r="K260" s="27"/>
    </row>
    <row r="261" spans="1:16" ht="15" customHeight="1" x14ac:dyDescent="0.25">
      <c r="A261" s="146"/>
      <c r="B261" s="113" t="s">
        <v>58</v>
      </c>
      <c r="C261" s="114">
        <v>9</v>
      </c>
      <c r="D261" s="114">
        <v>8</v>
      </c>
      <c r="E261" s="53">
        <v>14</v>
      </c>
      <c r="F261"/>
      <c r="G261" s="53">
        <f t="shared" si="11"/>
        <v>22</v>
      </c>
      <c r="H261" s="53">
        <f t="shared" si="12"/>
        <v>0</v>
      </c>
      <c r="I261" s="25"/>
      <c r="J261" s="26"/>
      <c r="K261" s="27"/>
    </row>
    <row r="262" spans="1:16" ht="15" customHeight="1" x14ac:dyDescent="0.25">
      <c r="A262" s="146" t="s">
        <v>124</v>
      </c>
      <c r="B262" s="113" t="s">
        <v>57</v>
      </c>
      <c r="C262" s="114">
        <v>9</v>
      </c>
      <c r="D262" s="114">
        <v>10</v>
      </c>
      <c r="E262" s="53">
        <v>5</v>
      </c>
      <c r="F262" s="115">
        <f>(D263+E263)/(C262+D262)</f>
        <v>0.89473684210526316</v>
      </c>
      <c r="G262" s="53">
        <f t="shared" si="11"/>
        <v>0</v>
      </c>
      <c r="H262" s="53">
        <f t="shared" si="12"/>
        <v>19</v>
      </c>
      <c r="I262" s="28"/>
      <c r="J262" s="29"/>
      <c r="K262" s="27"/>
    </row>
    <row r="263" spans="1:16" ht="15" customHeight="1" x14ac:dyDescent="0.25">
      <c r="A263" s="146"/>
      <c r="B263" s="113" t="s">
        <v>58</v>
      </c>
      <c r="C263" s="114">
        <v>10</v>
      </c>
      <c r="D263" s="114">
        <v>8</v>
      </c>
      <c r="E263" s="53">
        <v>9</v>
      </c>
      <c r="F263"/>
      <c r="G263" s="53">
        <f t="shared" si="11"/>
        <v>17</v>
      </c>
      <c r="H263" s="53">
        <f t="shared" si="12"/>
        <v>0</v>
      </c>
      <c r="I263" s="30"/>
      <c r="J263" s="29"/>
      <c r="K263" s="27"/>
    </row>
    <row r="264" spans="1:16" ht="15" customHeight="1" x14ac:dyDescent="0.25">
      <c r="A264" s="146" t="s">
        <v>125</v>
      </c>
      <c r="B264" s="113" t="s">
        <v>57</v>
      </c>
      <c r="C264" s="114">
        <v>25</v>
      </c>
      <c r="D264" s="114">
        <v>21</v>
      </c>
      <c r="E264" s="53">
        <v>5</v>
      </c>
      <c r="F264" s="115">
        <f>(D265+E265)/(C264+D264)</f>
        <v>0.95652173913043481</v>
      </c>
      <c r="G264" s="53">
        <f t="shared" si="11"/>
        <v>0</v>
      </c>
      <c r="H264" s="53">
        <f t="shared" si="12"/>
        <v>46</v>
      </c>
      <c r="I264" s="30"/>
      <c r="J264" s="29"/>
      <c r="K264" s="27"/>
    </row>
    <row r="265" spans="1:16" ht="15" customHeight="1" x14ac:dyDescent="0.25">
      <c r="A265" s="146"/>
      <c r="B265" s="113" t="s">
        <v>58</v>
      </c>
      <c r="C265" s="114">
        <v>24</v>
      </c>
      <c r="D265" s="114">
        <v>24</v>
      </c>
      <c r="E265" s="53">
        <v>20</v>
      </c>
      <c r="F265"/>
      <c r="G265" s="53">
        <f t="shared" si="11"/>
        <v>44</v>
      </c>
      <c r="H265" s="53">
        <f t="shared" si="12"/>
        <v>0</v>
      </c>
      <c r="I265" s="30"/>
      <c r="J265" s="29"/>
      <c r="K265" s="27"/>
    </row>
    <row r="266" spans="1:16" ht="15" customHeight="1" x14ac:dyDescent="0.25">
      <c r="A266" s="143" t="s">
        <v>132</v>
      </c>
      <c r="B266" s="143"/>
      <c r="C266" s="119" t="s">
        <v>135</v>
      </c>
      <c r="D266" s="81">
        <f>SUM(H240:H265)</f>
        <v>495</v>
      </c>
      <c r="E266" s="119" t="s">
        <v>136</v>
      </c>
      <c r="F266" s="81">
        <f>SUM(G240:G265)</f>
        <v>456</v>
      </c>
      <c r="G266" s="142"/>
      <c r="I266" s="30"/>
      <c r="J266" s="29"/>
      <c r="K266" s="27"/>
    </row>
    <row r="267" spans="1:16" ht="15" customHeight="1" x14ac:dyDescent="0.25">
      <c r="A267" s="140"/>
      <c r="B267" s="113"/>
      <c r="C267" s="48"/>
      <c r="D267" s="144" t="s">
        <v>62</v>
      </c>
      <c r="E267" s="144"/>
      <c r="F267" s="87">
        <f>F266/D266</f>
        <v>0.92121212121212126</v>
      </c>
      <c r="G267"/>
      <c r="I267" s="30"/>
      <c r="J267" s="29"/>
      <c r="K267" s="27"/>
    </row>
    <row r="268" spans="1:16" ht="15" customHeight="1" x14ac:dyDescent="0.25">
      <c r="A268" s="140"/>
      <c r="B268" s="113"/>
      <c r="C268" s="48"/>
      <c r="D268" s="145" t="s">
        <v>83</v>
      </c>
      <c r="E268" s="145"/>
      <c r="F268" s="118">
        <f>F267*0.05*100</f>
        <v>4.6060606060606064</v>
      </c>
      <c r="G268"/>
      <c r="I268" s="30"/>
      <c r="J268" s="29"/>
      <c r="K268" s="27"/>
    </row>
    <row r="269" spans="1:16" ht="15" customHeight="1" x14ac:dyDescent="0.25">
      <c r="B269" s="142"/>
      <c r="C269" s="142"/>
      <c r="D269" s="142"/>
      <c r="E269" s="142"/>
      <c r="F269" s="142"/>
      <c r="G269" s="142"/>
    </row>
    <row r="270" spans="1:16" ht="18.75" x14ac:dyDescent="0.25">
      <c r="A270" s="147" t="s">
        <v>175</v>
      </c>
      <c r="B270" s="147"/>
      <c r="C270" s="147"/>
      <c r="D270" s="147"/>
      <c r="E270" s="147"/>
      <c r="F270" s="147"/>
      <c r="G270" s="147"/>
      <c r="H270" s="147"/>
      <c r="I270" s="147"/>
      <c r="J270" s="147"/>
      <c r="K270" s="147"/>
      <c r="L270" s="147"/>
      <c r="M270" s="147"/>
      <c r="N270" s="147"/>
      <c r="O270" s="147"/>
      <c r="P270" s="147"/>
    </row>
    <row r="271" spans="1:16" ht="18.75" customHeight="1" x14ac:dyDescent="0.25">
      <c r="A271" s="148" t="s">
        <v>84</v>
      </c>
      <c r="B271" s="148"/>
      <c r="C271" s="148"/>
      <c r="D271" s="148"/>
      <c r="E271" s="164"/>
      <c r="F271" s="164"/>
      <c r="G271" s="164"/>
      <c r="H271" s="164"/>
      <c r="I271" s="164"/>
      <c r="J271" s="164"/>
      <c r="K271" s="164"/>
      <c r="L271" s="164"/>
      <c r="M271" s="164"/>
      <c r="N271" s="6"/>
      <c r="O271" s="6"/>
      <c r="P271" s="6"/>
    </row>
    <row r="272" spans="1:16" ht="24" x14ac:dyDescent="0.25">
      <c r="A272" s="83" t="s">
        <v>85</v>
      </c>
      <c r="B272" s="134" t="s">
        <v>86</v>
      </c>
      <c r="C272" s="134" t="s">
        <v>87</v>
      </c>
      <c r="D272" s="36" t="s">
        <v>158</v>
      </c>
    </row>
    <row r="273" spans="1:7" x14ac:dyDescent="0.25">
      <c r="A273" s="53" t="s">
        <v>4</v>
      </c>
      <c r="B273" s="1">
        <v>40</v>
      </c>
      <c r="C273" s="1">
        <v>18</v>
      </c>
      <c r="D273" s="54">
        <f>C273/B273</f>
        <v>0.45</v>
      </c>
    </row>
    <row r="274" spans="1:7" x14ac:dyDescent="0.25">
      <c r="A274" s="53" t="s">
        <v>5</v>
      </c>
      <c r="B274" s="1">
        <v>62</v>
      </c>
      <c r="C274" s="1">
        <v>55</v>
      </c>
      <c r="D274" s="54">
        <f t="shared" ref="D274:D288" si="13">C274/B274</f>
        <v>0.88709677419354838</v>
      </c>
    </row>
    <row r="275" spans="1:7" x14ac:dyDescent="0.25">
      <c r="A275" s="53" t="s">
        <v>6</v>
      </c>
      <c r="B275" s="1">
        <v>35</v>
      </c>
      <c r="C275" s="1">
        <v>12</v>
      </c>
      <c r="D275" s="54">
        <f t="shared" si="13"/>
        <v>0.34285714285714286</v>
      </c>
    </row>
    <row r="276" spans="1:7" x14ac:dyDescent="0.25">
      <c r="A276" s="53" t="s">
        <v>7</v>
      </c>
      <c r="B276" s="1">
        <v>34</v>
      </c>
      <c r="C276" s="1">
        <v>30</v>
      </c>
      <c r="D276" s="54">
        <f t="shared" si="13"/>
        <v>0.88235294117647056</v>
      </c>
    </row>
    <row r="277" spans="1:7" x14ac:dyDescent="0.25">
      <c r="A277" s="53" t="s">
        <v>8</v>
      </c>
      <c r="B277" s="1">
        <v>84</v>
      </c>
      <c r="C277" s="1">
        <v>84</v>
      </c>
      <c r="D277" s="54">
        <f t="shared" si="13"/>
        <v>1</v>
      </c>
    </row>
    <row r="278" spans="1:7" x14ac:dyDescent="0.25">
      <c r="A278" s="53" t="s">
        <v>9</v>
      </c>
      <c r="B278" s="1">
        <v>25</v>
      </c>
      <c r="C278" s="1">
        <v>22</v>
      </c>
      <c r="D278" s="54">
        <f t="shared" si="13"/>
        <v>0.88</v>
      </c>
    </row>
    <row r="279" spans="1:7" x14ac:dyDescent="0.25">
      <c r="A279" s="53" t="s">
        <v>10</v>
      </c>
      <c r="B279" s="1">
        <v>46</v>
      </c>
      <c r="C279" s="1">
        <v>46</v>
      </c>
      <c r="D279" s="54">
        <f t="shared" si="13"/>
        <v>1</v>
      </c>
    </row>
    <row r="280" spans="1:7" x14ac:dyDescent="0.25">
      <c r="A280" s="53" t="s">
        <v>11</v>
      </c>
      <c r="B280" s="1">
        <v>73</v>
      </c>
      <c r="C280" s="1">
        <v>49</v>
      </c>
      <c r="D280" s="54">
        <f t="shared" si="13"/>
        <v>0.67123287671232879</v>
      </c>
    </row>
    <row r="281" spans="1:7" x14ac:dyDescent="0.25">
      <c r="A281" s="53" t="s">
        <v>12</v>
      </c>
      <c r="B281" s="1">
        <v>24</v>
      </c>
      <c r="C281" s="1">
        <v>24</v>
      </c>
      <c r="D281" s="54">
        <f t="shared" si="13"/>
        <v>1</v>
      </c>
    </row>
    <row r="282" spans="1:7" x14ac:dyDescent="0.25">
      <c r="A282" s="53" t="s">
        <v>13</v>
      </c>
      <c r="B282" s="55">
        <v>16</v>
      </c>
      <c r="C282" s="55">
        <v>15</v>
      </c>
      <c r="D282" s="54">
        <f t="shared" si="13"/>
        <v>0.9375</v>
      </c>
      <c r="E282" s="55"/>
      <c r="F282" s="55"/>
      <c r="G282" s="55"/>
    </row>
    <row r="283" spans="1:7" x14ac:dyDescent="0.25">
      <c r="A283" s="53" t="s">
        <v>123</v>
      </c>
      <c r="B283" s="55">
        <v>43</v>
      </c>
      <c r="C283" s="55">
        <v>33</v>
      </c>
      <c r="D283" s="54">
        <f t="shared" si="13"/>
        <v>0.76744186046511631</v>
      </c>
      <c r="E283" s="55"/>
      <c r="F283" s="55"/>
      <c r="G283" s="55"/>
    </row>
    <row r="284" spans="1:7" x14ac:dyDescent="0.25">
      <c r="A284" s="53" t="s">
        <v>124</v>
      </c>
      <c r="B284" s="55">
        <v>40</v>
      </c>
      <c r="C284" s="55">
        <v>38</v>
      </c>
      <c r="D284" s="54">
        <f t="shared" si="13"/>
        <v>0.95</v>
      </c>
      <c r="E284" s="55"/>
      <c r="F284" s="55"/>
      <c r="G284" s="55"/>
    </row>
    <row r="285" spans="1:7" x14ac:dyDescent="0.25">
      <c r="A285" s="53" t="s">
        <v>125</v>
      </c>
      <c r="B285" s="55">
        <v>108</v>
      </c>
      <c r="C285" s="55">
        <v>108</v>
      </c>
      <c r="D285" s="54">
        <f t="shared" si="13"/>
        <v>1</v>
      </c>
      <c r="E285" s="55"/>
      <c r="F285" s="55"/>
      <c r="G285" s="55"/>
    </row>
    <row r="286" spans="1:7" x14ac:dyDescent="0.25">
      <c r="A286" s="53" t="s">
        <v>126</v>
      </c>
      <c r="B286" s="55">
        <v>200</v>
      </c>
      <c r="C286" s="55">
        <v>190</v>
      </c>
      <c r="D286" s="54">
        <f t="shared" si="13"/>
        <v>0.95</v>
      </c>
      <c r="E286" s="55"/>
      <c r="F286" s="55"/>
      <c r="G286" s="55"/>
    </row>
    <row r="287" spans="1:7" x14ac:dyDescent="0.25">
      <c r="A287" s="53" t="s">
        <v>127</v>
      </c>
      <c r="B287" s="55">
        <v>150</v>
      </c>
      <c r="C287" s="55">
        <v>140</v>
      </c>
      <c r="D287" s="54">
        <f t="shared" si="13"/>
        <v>0.93333333333333335</v>
      </c>
    </row>
    <row r="288" spans="1:7" x14ac:dyDescent="0.25">
      <c r="A288" s="53" t="s">
        <v>141</v>
      </c>
      <c r="B288" s="55">
        <v>6</v>
      </c>
      <c r="C288" s="55">
        <v>4</v>
      </c>
      <c r="D288" s="54">
        <f t="shared" si="13"/>
        <v>0.66666666666666663</v>
      </c>
    </row>
    <row r="289" spans="1:4" x14ac:dyDescent="0.25">
      <c r="A289" s="135" t="s">
        <v>88</v>
      </c>
      <c r="B289" s="9">
        <f>SUM(B273:B288)</f>
        <v>986</v>
      </c>
      <c r="C289" s="9">
        <f>SUM(C273:C288)</f>
        <v>868</v>
      </c>
      <c r="D289" s="9"/>
    </row>
    <row r="290" spans="1:4" x14ac:dyDescent="0.25">
      <c r="B290" s="152" t="s">
        <v>16</v>
      </c>
      <c r="C290" s="152"/>
      <c r="D290" s="136">
        <f>C289/B289</f>
        <v>0.88032454361054768</v>
      </c>
    </row>
    <row r="291" spans="1:4" x14ac:dyDescent="0.25">
      <c r="B291" s="151" t="s">
        <v>17</v>
      </c>
      <c r="C291" s="151"/>
      <c r="D291" s="96">
        <f>D290*15</f>
        <v>13.204868154158214</v>
      </c>
    </row>
  </sheetData>
  <mergeCells count="93">
    <mergeCell ref="I210:P210"/>
    <mergeCell ref="B291:C291"/>
    <mergeCell ref="B290:C290"/>
    <mergeCell ref="H174:P174"/>
    <mergeCell ref="A203:B203"/>
    <mergeCell ref="A197:A198"/>
    <mergeCell ref="A199:A200"/>
    <mergeCell ref="A201:A202"/>
    <mergeCell ref="D204:E204"/>
    <mergeCell ref="A185:A186"/>
    <mergeCell ref="A270:P270"/>
    <mergeCell ref="A271:D271"/>
    <mergeCell ref="A211:H211"/>
    <mergeCell ref="E271:M271"/>
    <mergeCell ref="D205:E205"/>
    <mergeCell ref="J211:P211"/>
    <mergeCell ref="A231:B231"/>
    <mergeCell ref="F231:G231"/>
    <mergeCell ref="F232:G232"/>
    <mergeCell ref="A187:A188"/>
    <mergeCell ref="A189:A190"/>
    <mergeCell ref="A191:A192"/>
    <mergeCell ref="A193:A194"/>
    <mergeCell ref="A195:A196"/>
    <mergeCell ref="A177:A178"/>
    <mergeCell ref="A179:A180"/>
    <mergeCell ref="A181:A182"/>
    <mergeCell ref="A183:A184"/>
    <mergeCell ref="F121:P121"/>
    <mergeCell ref="J122:P122"/>
    <mergeCell ref="C141:D141"/>
    <mergeCell ref="C142:D142"/>
    <mergeCell ref="A122:E122"/>
    <mergeCell ref="A175:F175"/>
    <mergeCell ref="A150:P150"/>
    <mergeCell ref="A151:D151"/>
    <mergeCell ref="F165:G165"/>
    <mergeCell ref="F166:G166"/>
    <mergeCell ref="A75:P75"/>
    <mergeCell ref="A90:B90"/>
    <mergeCell ref="F90:G90"/>
    <mergeCell ref="A76:C76"/>
    <mergeCell ref="B77:C77"/>
    <mergeCell ref="A88:B88"/>
    <mergeCell ref="A89:B89"/>
    <mergeCell ref="A51:C51"/>
    <mergeCell ref="A58:P58"/>
    <mergeCell ref="A71:B71"/>
    <mergeCell ref="F71:G71"/>
    <mergeCell ref="A59:C59"/>
    <mergeCell ref="B60:C60"/>
    <mergeCell ref="A69:B69"/>
    <mergeCell ref="A70:B70"/>
    <mergeCell ref="A2:P2"/>
    <mergeCell ref="A26:B26"/>
    <mergeCell ref="F26:G26"/>
    <mergeCell ref="A1:P1"/>
    <mergeCell ref="A3:H3"/>
    <mergeCell ref="C26:D26"/>
    <mergeCell ref="A95:P95"/>
    <mergeCell ref="F110:G110"/>
    <mergeCell ref="F111:G111"/>
    <mergeCell ref="A96:D96"/>
    <mergeCell ref="J3:P3"/>
    <mergeCell ref="F27:G27"/>
    <mergeCell ref="H51:I51"/>
    <mergeCell ref="H52:I52"/>
    <mergeCell ref="A31:P31"/>
    <mergeCell ref="A33:H33"/>
    <mergeCell ref="B35:C35"/>
    <mergeCell ref="D35:E35"/>
    <mergeCell ref="F35:G35"/>
    <mergeCell ref="H35:I35"/>
    <mergeCell ref="K33:R33"/>
    <mergeCell ref="B34:I34"/>
    <mergeCell ref="H237:P237"/>
    <mergeCell ref="A238:F238"/>
    <mergeCell ref="A240:A241"/>
    <mergeCell ref="A242:A243"/>
    <mergeCell ref="A244:A245"/>
    <mergeCell ref="A246:A247"/>
    <mergeCell ref="A248:A249"/>
    <mergeCell ref="A250:A251"/>
    <mergeCell ref="A252:A253"/>
    <mergeCell ref="A254:A255"/>
    <mergeCell ref="A266:B266"/>
    <mergeCell ref="D267:E267"/>
    <mergeCell ref="D268:E268"/>
    <mergeCell ref="A256:A257"/>
    <mergeCell ref="A258:A259"/>
    <mergeCell ref="A260:A261"/>
    <mergeCell ref="A262:A263"/>
    <mergeCell ref="A264:A265"/>
  </mergeCells>
  <conditionalFormatting sqref="B24:G24">
    <cfRule type="colorScale" priority="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69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69:G69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88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08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08:G108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5:H23">
    <cfRule type="colorScale" priority="10">
      <colorScale>
        <cfvo type="num" val="0"/>
        <cfvo type="num" val="0.5"/>
        <cfvo type="num" val="1"/>
        <color rgb="FFF8696B"/>
        <color rgb="FFFFEB84"/>
        <color rgb="FF63BE7B"/>
      </colorScale>
    </cfRule>
  </conditionalFormatting>
  <conditionalFormatting sqref="J37:J48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88:G88">
    <cfRule type="colorScale" priority="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06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77:F202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24:E139">
    <cfRule type="colorScale" priority="6">
      <colorScale>
        <cfvo type="num" val="-0.1"/>
        <cfvo type="num" val="0"/>
        <cfvo type="num" val="0.5"/>
        <color rgb="FFF8696B"/>
        <color rgb="FFFFEB84"/>
        <color rgb="FF63BE7B"/>
      </colorScale>
    </cfRule>
  </conditionalFormatting>
  <conditionalFormatting sqref="H213:H228">
    <cfRule type="colorScale" priority="5">
      <colorScale>
        <cfvo type="num" val="0.5"/>
        <cfvo type="num" val="0.8"/>
        <cfvo type="num" val="1"/>
        <color rgb="FFF8696B"/>
        <color rgb="FFFFEB84"/>
        <color rgb="FF63BE7B"/>
      </colorScale>
    </cfRule>
  </conditionalFormatting>
  <conditionalFormatting sqref="D273:D288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63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63:G163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40:F26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52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3"/>
  <sheetViews>
    <sheetView topLeftCell="A16" zoomScale="120" zoomScaleNormal="120" workbookViewId="0">
      <selection activeCell="J18" sqref="J18"/>
    </sheetView>
  </sheetViews>
  <sheetFormatPr baseColWidth="10" defaultRowHeight="15" x14ac:dyDescent="0.25"/>
  <cols>
    <col min="1" max="1" width="4.7109375" customWidth="1"/>
    <col min="2" max="2" width="40.7109375" customWidth="1"/>
    <col min="3" max="4" width="24.7109375" customWidth="1"/>
    <col min="5" max="5" width="9.7109375" customWidth="1"/>
    <col min="6" max="8" width="7.7109375" customWidth="1"/>
    <col min="9" max="10" width="10.7109375" customWidth="1"/>
  </cols>
  <sheetData>
    <row r="1" spans="1:10" ht="17.25" x14ac:dyDescent="0.25">
      <c r="A1" s="56"/>
      <c r="B1" s="167" t="s">
        <v>22</v>
      </c>
      <c r="C1" s="167"/>
      <c r="D1" s="167"/>
      <c r="E1" s="167"/>
      <c r="F1" s="167"/>
      <c r="G1" s="167"/>
      <c r="H1" s="167"/>
      <c r="I1" s="167"/>
      <c r="J1" s="167"/>
    </row>
    <row r="2" spans="1:10" ht="8.25" customHeight="1" x14ac:dyDescent="0.25">
      <c r="A2" s="56"/>
      <c r="B2" s="57"/>
      <c r="C2" s="57"/>
      <c r="D2" s="57"/>
      <c r="E2" s="57"/>
      <c r="F2" s="57"/>
      <c r="G2" s="57"/>
      <c r="H2" s="57"/>
      <c r="I2" s="57"/>
      <c r="J2" s="57"/>
    </row>
    <row r="3" spans="1:10" ht="17.25" x14ac:dyDescent="0.25">
      <c r="A3" s="56"/>
      <c r="B3" s="167" t="s">
        <v>92</v>
      </c>
      <c r="C3" s="167"/>
      <c r="D3" s="167"/>
      <c r="E3" s="167"/>
      <c r="F3" s="167"/>
      <c r="G3" s="167"/>
      <c r="H3" s="167"/>
      <c r="I3" s="167"/>
      <c r="J3" s="167"/>
    </row>
    <row r="4" spans="1:10" x14ac:dyDescent="0.25">
      <c r="A4" s="58"/>
      <c r="B4" s="168" t="s">
        <v>89</v>
      </c>
      <c r="C4" s="168"/>
      <c r="D4" s="168"/>
      <c r="E4" s="168"/>
      <c r="F4" s="168"/>
      <c r="G4" s="168"/>
      <c r="H4" s="168"/>
      <c r="I4" s="168"/>
      <c r="J4" s="168"/>
    </row>
    <row r="5" spans="1:10" ht="12.75" customHeight="1" x14ac:dyDescent="0.25">
      <c r="A5" s="58"/>
      <c r="B5" s="59"/>
      <c r="C5" s="59"/>
      <c r="D5" s="59"/>
      <c r="E5" s="59"/>
      <c r="F5" s="59"/>
      <c r="G5" s="59"/>
      <c r="H5" s="59"/>
      <c r="I5" s="59"/>
      <c r="J5" s="59"/>
    </row>
    <row r="6" spans="1:10" x14ac:dyDescent="0.25">
      <c r="A6" s="169" t="s">
        <v>163</v>
      </c>
      <c r="B6" s="169"/>
      <c r="C6" s="169"/>
      <c r="D6" s="169"/>
      <c r="E6" s="169"/>
      <c r="F6" s="169"/>
      <c r="G6" s="169"/>
      <c r="H6" s="169"/>
      <c r="I6" s="169"/>
      <c r="J6" s="169"/>
    </row>
    <row r="7" spans="1:10" x14ac:dyDescent="0.25">
      <c r="A7" s="170"/>
      <c r="B7" s="165" t="s">
        <v>23</v>
      </c>
      <c r="C7" s="165" t="s">
        <v>60</v>
      </c>
      <c r="D7" s="165" t="s">
        <v>90</v>
      </c>
      <c r="E7" s="165" t="s">
        <v>61</v>
      </c>
      <c r="F7" s="171" t="s">
        <v>91</v>
      </c>
      <c r="G7" s="171"/>
      <c r="H7" s="171"/>
      <c r="I7" s="165" t="s">
        <v>62</v>
      </c>
      <c r="J7" s="165" t="s">
        <v>83</v>
      </c>
    </row>
    <row r="8" spans="1:10" x14ac:dyDescent="0.25">
      <c r="A8" s="170"/>
      <c r="B8" s="165"/>
      <c r="C8" s="165"/>
      <c r="D8" s="165"/>
      <c r="E8" s="165"/>
      <c r="F8" s="60" t="s">
        <v>24</v>
      </c>
      <c r="G8" s="60" t="s">
        <v>25</v>
      </c>
      <c r="H8" s="60" t="s">
        <v>26</v>
      </c>
      <c r="I8" s="165"/>
      <c r="J8" s="165"/>
    </row>
    <row r="9" spans="1:10" ht="51" x14ac:dyDescent="0.25">
      <c r="A9" s="61">
        <v>1</v>
      </c>
      <c r="B9" s="62" t="s">
        <v>109</v>
      </c>
      <c r="C9" s="63" t="s">
        <v>94</v>
      </c>
      <c r="D9" s="64" t="s">
        <v>76</v>
      </c>
      <c r="E9" s="65">
        <v>0.1</v>
      </c>
      <c r="F9" s="66">
        <v>0.8</v>
      </c>
      <c r="G9" s="66">
        <v>0.9</v>
      </c>
      <c r="H9" s="66">
        <v>1</v>
      </c>
      <c r="I9" s="67">
        <f>Datos!H26</f>
        <v>0.67543859649122806</v>
      </c>
      <c r="J9" s="68">
        <f>Datos!H27</f>
        <v>6.7543859649122808</v>
      </c>
    </row>
    <row r="10" spans="1:10" ht="38.25" x14ac:dyDescent="0.25">
      <c r="A10" s="61">
        <v>2</v>
      </c>
      <c r="B10" s="62" t="s">
        <v>108</v>
      </c>
      <c r="C10" s="63" t="s">
        <v>73</v>
      </c>
      <c r="D10" s="64" t="s">
        <v>77</v>
      </c>
      <c r="E10" s="65">
        <v>0.1</v>
      </c>
      <c r="F10" s="66">
        <v>0.8</v>
      </c>
      <c r="G10" s="66">
        <v>0.9</v>
      </c>
      <c r="H10" s="66">
        <v>1</v>
      </c>
      <c r="I10" s="67">
        <f>Datos!J51</f>
        <v>0.16279069767441862</v>
      </c>
      <c r="J10" s="68">
        <f>Datos!J52</f>
        <v>1.6279069767441863</v>
      </c>
    </row>
    <row r="11" spans="1:10" ht="51" x14ac:dyDescent="0.25">
      <c r="A11" s="61">
        <v>3</v>
      </c>
      <c r="B11" s="62" t="s">
        <v>164</v>
      </c>
      <c r="C11" s="63" t="s">
        <v>165</v>
      </c>
      <c r="D11" s="64" t="s">
        <v>78</v>
      </c>
      <c r="E11" s="65">
        <v>0.1</v>
      </c>
      <c r="F11" s="66">
        <v>0.8</v>
      </c>
      <c r="G11" s="66">
        <v>0.9</v>
      </c>
      <c r="H11" s="66">
        <v>1</v>
      </c>
      <c r="I11" s="101">
        <f>Datos!C69</f>
        <v>73.573750000000004</v>
      </c>
      <c r="J11" s="68">
        <f>Datos!C70</f>
        <v>7.3573750000000011</v>
      </c>
    </row>
    <row r="12" spans="1:10" ht="38.25" x14ac:dyDescent="0.25">
      <c r="A12" s="61">
        <v>4</v>
      </c>
      <c r="B12" s="62" t="s">
        <v>68</v>
      </c>
      <c r="C12" s="63" t="s">
        <v>121</v>
      </c>
      <c r="D12" s="64" t="s">
        <v>79</v>
      </c>
      <c r="E12" s="65">
        <v>0.1</v>
      </c>
      <c r="F12" s="66">
        <v>0.8</v>
      </c>
      <c r="G12" s="66">
        <v>0.9</v>
      </c>
      <c r="H12" s="66">
        <v>1</v>
      </c>
      <c r="I12" s="101">
        <f>Datos!C88</f>
        <v>68.167000000000002</v>
      </c>
      <c r="J12" s="68">
        <f>Datos!C89</f>
        <v>6.8167000000000009</v>
      </c>
    </row>
    <row r="13" spans="1:10" ht="63.75" x14ac:dyDescent="0.25">
      <c r="A13" s="61">
        <v>5</v>
      </c>
      <c r="B13" s="62" t="s">
        <v>69</v>
      </c>
      <c r="C13" s="63" t="s">
        <v>93</v>
      </c>
      <c r="D13" s="64" t="s">
        <v>80</v>
      </c>
      <c r="E13" s="65">
        <v>0.1</v>
      </c>
      <c r="F13" s="66">
        <v>0.8</v>
      </c>
      <c r="G13" s="66">
        <v>0.9</v>
      </c>
      <c r="H13" s="66">
        <v>1</v>
      </c>
      <c r="I13" s="109">
        <f>Datos!D115</f>
        <v>70</v>
      </c>
      <c r="J13" s="68">
        <f>Datos!D116</f>
        <v>7</v>
      </c>
    </row>
    <row r="14" spans="1:10" ht="51" x14ac:dyDescent="0.25">
      <c r="A14" s="61">
        <v>6</v>
      </c>
      <c r="B14" s="62" t="s">
        <v>70</v>
      </c>
      <c r="C14" s="63" t="s">
        <v>159</v>
      </c>
      <c r="D14" s="64" t="s">
        <v>81</v>
      </c>
      <c r="E14" s="65">
        <v>0.1</v>
      </c>
      <c r="F14" s="66">
        <v>0.8</v>
      </c>
      <c r="G14" s="66">
        <v>0.9</v>
      </c>
      <c r="H14" s="66">
        <v>1</v>
      </c>
      <c r="I14" s="109">
        <f>Datos!E141</f>
        <v>60</v>
      </c>
      <c r="J14" s="129">
        <f>Datos!E142</f>
        <v>6</v>
      </c>
    </row>
    <row r="15" spans="1:10" ht="51" x14ac:dyDescent="0.25">
      <c r="A15" s="61">
        <v>7</v>
      </c>
      <c r="B15" s="62" t="s">
        <v>166</v>
      </c>
      <c r="C15" s="63" t="s">
        <v>167</v>
      </c>
      <c r="D15" s="64" t="s">
        <v>176</v>
      </c>
      <c r="E15" s="65">
        <v>0.1</v>
      </c>
      <c r="F15" s="66">
        <v>0.8</v>
      </c>
      <c r="G15" s="66">
        <v>0.9</v>
      </c>
      <c r="H15" s="66">
        <v>1</v>
      </c>
      <c r="I15" s="109">
        <f>+Datos!D170</f>
        <v>70</v>
      </c>
      <c r="J15" s="129">
        <f>+Datos!D171</f>
        <v>7</v>
      </c>
    </row>
    <row r="16" spans="1:10" ht="51" x14ac:dyDescent="0.25">
      <c r="A16" s="61">
        <v>8</v>
      </c>
      <c r="B16" s="62" t="s">
        <v>71</v>
      </c>
      <c r="C16" s="63" t="s">
        <v>74</v>
      </c>
      <c r="D16" s="64" t="s">
        <v>80</v>
      </c>
      <c r="E16" s="65">
        <v>0.05</v>
      </c>
      <c r="F16" s="66">
        <v>0.8</v>
      </c>
      <c r="G16" s="66">
        <v>0.9</v>
      </c>
      <c r="H16" s="66">
        <v>1</v>
      </c>
      <c r="I16" s="67">
        <f>Datos!F204</f>
        <v>0.89356502850936737</v>
      </c>
      <c r="J16" s="68">
        <f>Datos!F205</f>
        <v>4.4678251425468369</v>
      </c>
    </row>
    <row r="17" spans="1:10" ht="38.25" x14ac:dyDescent="0.25">
      <c r="A17" s="61">
        <v>9</v>
      </c>
      <c r="B17" s="62" t="s">
        <v>72</v>
      </c>
      <c r="C17" s="63" t="s">
        <v>75</v>
      </c>
      <c r="D17" s="64" t="s">
        <v>81</v>
      </c>
      <c r="E17" s="65">
        <v>0.05</v>
      </c>
      <c r="F17" s="66">
        <v>0.8</v>
      </c>
      <c r="G17" s="66">
        <v>0.9</v>
      </c>
      <c r="H17" s="66">
        <v>1</v>
      </c>
      <c r="I17" s="67">
        <f>Datos!H231</f>
        <v>0.75543071161048692</v>
      </c>
      <c r="J17" s="68">
        <f>Datos!H232</f>
        <v>3.7771535580524347</v>
      </c>
    </row>
    <row r="18" spans="1:10" ht="38.25" x14ac:dyDescent="0.25">
      <c r="A18" s="61">
        <v>10</v>
      </c>
      <c r="B18" s="62" t="s">
        <v>168</v>
      </c>
      <c r="C18" s="63" t="s">
        <v>169</v>
      </c>
      <c r="D18" s="64" t="s">
        <v>176</v>
      </c>
      <c r="E18" s="65">
        <v>0.05</v>
      </c>
      <c r="F18" s="66">
        <v>0.8</v>
      </c>
      <c r="G18" s="66">
        <v>0.9</v>
      </c>
      <c r="H18" s="66">
        <v>1</v>
      </c>
      <c r="I18" s="67">
        <f>+Datos!F267</f>
        <v>0.92121212121212126</v>
      </c>
      <c r="J18" s="68">
        <f>+Datos!F268</f>
        <v>4.6060606060606064</v>
      </c>
    </row>
    <row r="19" spans="1:10" ht="38.25" x14ac:dyDescent="0.25">
      <c r="A19" s="61">
        <v>11</v>
      </c>
      <c r="B19" s="62" t="s">
        <v>161</v>
      </c>
      <c r="C19" s="63" t="s">
        <v>162</v>
      </c>
      <c r="D19" s="64" t="s">
        <v>82</v>
      </c>
      <c r="E19" s="65">
        <v>0.15</v>
      </c>
      <c r="F19" s="66">
        <v>0.8</v>
      </c>
      <c r="G19" s="66">
        <v>0.9</v>
      </c>
      <c r="H19" s="66">
        <v>1</v>
      </c>
      <c r="I19" s="67">
        <f>Datos!D290</f>
        <v>0.88032454361054768</v>
      </c>
      <c r="J19" s="68">
        <f>Datos!D291</f>
        <v>13.204868154158214</v>
      </c>
    </row>
    <row r="20" spans="1:10" x14ac:dyDescent="0.25">
      <c r="A20" s="69"/>
      <c r="B20" s="70"/>
      <c r="C20" s="71"/>
      <c r="D20" s="71"/>
      <c r="E20" s="72">
        <f>SUM(E9:E19)</f>
        <v>1</v>
      </c>
      <c r="F20" s="73"/>
      <c r="G20" s="73"/>
      <c r="H20" s="73"/>
      <c r="I20" s="74"/>
      <c r="J20" s="74"/>
    </row>
    <row r="21" spans="1:10" ht="15.75" x14ac:dyDescent="0.3">
      <c r="A21" s="75"/>
      <c r="B21" s="76"/>
      <c r="C21" s="76"/>
      <c r="D21" s="76"/>
      <c r="E21" s="76"/>
      <c r="F21" s="77"/>
      <c r="G21" s="78"/>
      <c r="H21" s="78"/>
      <c r="I21" s="69" t="s">
        <v>63</v>
      </c>
      <c r="J21" s="79">
        <f>SUM(J9:J19)</f>
        <v>68.612275402474566</v>
      </c>
    </row>
    <row r="22" spans="1:10" ht="57" customHeight="1" x14ac:dyDescent="0.25">
      <c r="A22" s="166" t="s">
        <v>160</v>
      </c>
      <c r="B22" s="166"/>
      <c r="C22" s="166"/>
      <c r="D22" s="166"/>
      <c r="E22" s="166"/>
      <c r="F22" s="166"/>
      <c r="G22" s="166"/>
      <c r="H22" s="166"/>
      <c r="I22" s="166"/>
      <c r="J22" s="166"/>
    </row>
    <row r="23" spans="1:10" x14ac:dyDescent="0.25">
      <c r="A23" s="41"/>
      <c r="B23" s="41"/>
      <c r="C23" s="41"/>
      <c r="D23" s="41"/>
      <c r="E23" s="41"/>
      <c r="F23" s="41"/>
      <c r="G23" s="41"/>
      <c r="H23" s="41"/>
      <c r="I23" s="41"/>
      <c r="J23" s="41"/>
    </row>
  </sheetData>
  <mergeCells count="13">
    <mergeCell ref="I7:I8"/>
    <mergeCell ref="J7:J8"/>
    <mergeCell ref="A22:J22"/>
    <mergeCell ref="B1:J1"/>
    <mergeCell ref="B3:J3"/>
    <mergeCell ref="B4:J4"/>
    <mergeCell ref="A6:J6"/>
    <mergeCell ref="A7:A8"/>
    <mergeCell ref="B7:B8"/>
    <mergeCell ref="C7:C8"/>
    <mergeCell ref="D7:D8"/>
    <mergeCell ref="E7:E8"/>
    <mergeCell ref="F7:H7"/>
  </mergeCells>
  <phoneticPr fontId="23" type="noConversion"/>
  <printOptions horizontalCentered="1" verticalCentered="1"/>
  <pageMargins left="0.31496062992125984" right="0.31496062992125984" top="0.35433070866141736" bottom="0.35433070866141736" header="0.19685039370078741" footer="0.19685039370078741"/>
  <pageSetup scale="8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Datos</vt:lpstr>
      <vt:lpstr>Formato</vt:lpstr>
      <vt:lpstr>Datos!Área_de_impresión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2019-10-10T21:32:25Z</dcterms:modified>
</cp:coreProperties>
</file>